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05" windowHeight="9225" firstSheet="1" activeTab="3"/>
  </bookViews>
  <sheets>
    <sheet name="Sheet3" sheetId="1" r:id="rId1"/>
    <sheet name="Cân đối" sheetId="2" r:id="rId2"/>
    <sheet name="THU" sheetId="3" r:id="rId3"/>
    <sheet name="CHI" sheetId="4" r:id="rId4"/>
  </sheets>
  <externalReferences>
    <externalReference r:id="rId7"/>
    <externalReference r:id="rId8"/>
    <externalReference r:id="rId9"/>
    <externalReference r:id="rId10"/>
    <externalReference r:id="rId11"/>
  </externalReferences>
  <definedNames>
    <definedName name="_1">#REF!</definedName>
    <definedName name="_1000A01">#N/A</definedName>
    <definedName name="_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at27">#REF!</definedName>
    <definedName name="_Sat6">#REF!</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uoc">#REF!</definedName>
    <definedName name="BVCISUMMARY">#REF!</definedName>
    <definedName name="C_">#REF!</definedName>
    <definedName name="CANON" localSheetId="1" hidden="1">{"'Sheet1'!$L$16"}</definedName>
    <definedName name="CANON" hidden="1">{"'Sheet1'!$L$16"}</definedName>
    <definedName name="Category_All">#REF!</definedName>
    <definedName name="CATIN">#N/A</definedName>
    <definedName name="CATJYOU">#N/A</definedName>
    <definedName name="CATREC">#N/A</definedName>
    <definedName name="CATSYU">#N/A</definedName>
    <definedName name="CC">#REF!</definedName>
    <definedName name="CCS">#REF!</definedName>
    <definedName name="CDD">#REF!</definedName>
    <definedName name="CH">#REF!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_7101A_B">#REF!</definedName>
    <definedName name="DD">#REF!</definedName>
    <definedName name="dgnc">#REF!</definedName>
    <definedName name="dgvl">#REF!</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localSheetId="1" hidden="1">{"'Sheet1'!$L$16"}</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1" hidden="1">{"'Sheet1'!$L$16"}</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Lo">#REF!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PChe">#REF!</definedName>
    <definedName name="PK">#REF!</definedName>
    <definedName name="PRICE">#REF!</definedName>
    <definedName name="PRICE1">#REF!</definedName>
    <definedName name="PRINT_AREA_MI">#REF!</definedName>
    <definedName name="_xlnm.Print_Titles" localSheetId="1">'Cân đối'!$7:$9</definedName>
    <definedName name="_xlnm.Print_Titles" localSheetId="3">'CHI'!$7:$9</definedName>
    <definedName name="_xlnm.Print_Titles" localSheetId="2">'THU'!$7:$8</definedName>
    <definedName name="_xlnm.Print_Titles">#N/A</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GO1pnc">#REF!</definedName>
    <definedName name="thht">#REF!</definedName>
    <definedName name="THI">#REF!</definedName>
    <definedName name="thkp3">#REF!</definedName>
    <definedName name="tht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PLRP">#REF!</definedName>
    <definedName name="TRADE2">#REF!</definedName>
    <definedName name="TT_1P">#REF!</definedName>
    <definedName name="TT_3p">#REF!</definedName>
    <definedName name="ttronmk">#REF!</definedName>
    <definedName name="tv75nc">#REF!</definedName>
    <definedName name="tv75vl">#REF!</definedName>
    <definedName name="VARIINST">#REF!</definedName>
    <definedName name="VARIPURC">#REF!</definedName>
    <definedName name="VCHT">#REF!</definedName>
    <definedName name="VCT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localSheetId="1" hidden="1">{#N/A,#N/A,FALSE,"Chi ti?t"}</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<sst xmlns="http://schemas.openxmlformats.org/spreadsheetml/2006/main" count="173" uniqueCount="128">
  <si>
    <t>A</t>
  </si>
  <si>
    <t>I</t>
  </si>
  <si>
    <t>II</t>
  </si>
  <si>
    <t>III</t>
  </si>
  <si>
    <t>IV</t>
  </si>
  <si>
    <t>THU TỪ DNNN TRUNG ƯƠNG</t>
  </si>
  <si>
    <t>THU TỪ DNNN ĐỊA PHƯƠNG</t>
  </si>
  <si>
    <t>B</t>
  </si>
  <si>
    <t xml:space="preserve"> - THỦY LỢI PHÍ</t>
  </si>
  <si>
    <t>V</t>
  </si>
  <si>
    <t>Đơn vị: triệu đồng</t>
  </si>
  <si>
    <t xml:space="preserve"> CHI CÂN ĐỐI NSĐP</t>
  </si>
  <si>
    <t xml:space="preserve"> - SỰ NGHIỆP GIAO THÔNG</t>
  </si>
  <si>
    <t xml:space="preserve"> - CHƯƠNG TRÌNH NN NÔNG THÔN</t>
  </si>
  <si>
    <t xml:space="preserve"> - SN KINH TẾ KHÁC</t>
  </si>
  <si>
    <t xml:space="preserve"> SN GIÁO DỤC</t>
  </si>
  <si>
    <t xml:space="preserve"> SN ĐÀO TẠO</t>
  </si>
  <si>
    <t xml:space="preserve"> - SN NÔNG LÂM NGHIỆP, PCLB</t>
  </si>
  <si>
    <t>BỘI THU NS</t>
  </si>
  <si>
    <t>STT</t>
  </si>
  <si>
    <t>C</t>
  </si>
  <si>
    <t>THU NSNN TRÊN ĐỊA BÀN</t>
  </si>
  <si>
    <t>Thu nội địa</t>
  </si>
  <si>
    <t>Thu từ dầu thô</t>
  </si>
  <si>
    <t>Thu viện trợ</t>
  </si>
  <si>
    <t>Từ các khoản thu phân chia</t>
  </si>
  <si>
    <t>Các khoản thu NSĐP được hưởng 100%</t>
  </si>
  <si>
    <t xml:space="preserve"> TỔNG CHI NSĐP</t>
  </si>
  <si>
    <t>Chi đầu tư phát triển</t>
  </si>
  <si>
    <t>Chi đầu tư cho các dự án</t>
  </si>
  <si>
    <t>Chi đầu tư phát triển khác</t>
  </si>
  <si>
    <t>Chi thường xuyên</t>
  </si>
  <si>
    <t>Trong đó:</t>
  </si>
  <si>
    <t>Chi trả nợ lãi do chính quyền địa phương vay</t>
  </si>
  <si>
    <t>D</t>
  </si>
  <si>
    <t>CHI CHUYỂN NGUỒN SANG NĂM SAU</t>
  </si>
  <si>
    <t>Thu chuyển nguồn từ năm trước chuyển sang</t>
  </si>
  <si>
    <t>Thu từ khu vực DNNN</t>
  </si>
  <si>
    <t>Thu từ khu vực DN có vốn ĐTNN</t>
  </si>
  <si>
    <t>Thu từ khu vực kinh tế NQD</t>
  </si>
  <si>
    <t>Thuế thu nhập cá nhân</t>
  </si>
  <si>
    <t>Thuế bảo vệ môi trường</t>
  </si>
  <si>
    <t>Các khoản thu về nhà, đất</t>
  </si>
  <si>
    <t>Lệ phí trước bạ</t>
  </si>
  <si>
    <t>Thu phí, lệ phí</t>
  </si>
  <si>
    <t>Thu cấp quyền khai thác khoáng sản</t>
  </si>
  <si>
    <t>Thu hồi vốn, cổ tức, lợi nhuận được chia của NN và lợi nhuận sau thuế còn lại sau khi trích lập các quỹ của DNNN</t>
  </si>
  <si>
    <t>Thu từ hoạt động XSKT</t>
  </si>
  <si>
    <t>Thu từ quỹ đất công ích, hoa lợi công sản khác</t>
  </si>
  <si>
    <t>Thu khác ngân sách</t>
  </si>
  <si>
    <t>Thu từ hoạt động XNK</t>
  </si>
  <si>
    <t>3=2/1</t>
  </si>
  <si>
    <t>DỰ TOÁN NĂM</t>
  </si>
  <si>
    <t>CÙNG KỲ NĂM TRƯỚC</t>
  </si>
  <si>
    <t>Thuế xuất khẩu</t>
  </si>
  <si>
    <t>Thuế nhập khẩu</t>
  </si>
  <si>
    <t>Thuế TTĐB từ hàng hóa nhập khẩu</t>
  </si>
  <si>
    <t>Thuế BVMT từ hàng hóa nhập khẩu</t>
  </si>
  <si>
    <t>Thuế khác</t>
  </si>
  <si>
    <t>THU NSĐP ĐƯỢC HƯỞNG THEO PHÂN CẤP</t>
  </si>
  <si>
    <t>SO SÁNH TH VỚI (%)</t>
  </si>
  <si>
    <t>NỘI DUNG</t>
  </si>
  <si>
    <t>Chi đầu tư và hỗ trợ vốn cho các DN cung cấp sản phẩm, DV công ích do NN đặt hàng, các tổ chức kinh tế, các tổ chức tài chính của địa phương theo quy định của pháp luật</t>
  </si>
  <si>
    <t>Chi giáo dục - đào tạo và dạy nghề</t>
  </si>
  <si>
    <t>Chi khoa học và công nghệ</t>
  </si>
  <si>
    <t>Chi sự nghiệp y tế, dân số và gia đình</t>
  </si>
  <si>
    <t>Chi sự nghiệp phát thanh, truyền hình</t>
  </si>
  <si>
    <t>Chi sự nghiệp môi trường và KTTC</t>
  </si>
  <si>
    <t>Chi sự nghiệp kinh tế</t>
  </si>
  <si>
    <t>Chi quản lý hành chính</t>
  </si>
  <si>
    <t>Chi đảm bảo xã hội</t>
  </si>
  <si>
    <t>Chi trả nợ lãi các khoản do chính quyền địa phương vay</t>
  </si>
  <si>
    <t>Chi bổ sung quỹ dự trữ tài chính</t>
  </si>
  <si>
    <t>Dự phòng ngân sách</t>
  </si>
  <si>
    <t>CHI TỪ NGUỒN BỔ SUNG CÓ MỤC TIÊU TỪ NSTW CHO NSĐP</t>
  </si>
  <si>
    <t>Chương trình mục tiêu quốc gia</t>
  </si>
  <si>
    <t>Cho các chương trình dự án quan trọng vốn đầu tư</t>
  </si>
  <si>
    <t>Cho các nhiệm vụ, chính sách KP thường xuyên</t>
  </si>
  <si>
    <t xml:space="preserve"> - QUY HOẠCH DỰ ÁN</t>
  </si>
  <si>
    <t>SO SÁNH THỰC HIỆN VỚI (%)</t>
  </si>
  <si>
    <t>Thu cân đối NSNN</t>
  </si>
  <si>
    <t>Thu cân đối từ hoạt động XNK</t>
  </si>
  <si>
    <t>Chi cân đối NSĐP</t>
  </si>
  <si>
    <t>Chi từ nguồn bổ sung có mục tiêu từ NSTW cho NSĐP</t>
  </si>
  <si>
    <t>TỔNG THU NSNN TRÊN ĐỊA BÀN</t>
  </si>
  <si>
    <t>TỔNG CHI NSĐP</t>
  </si>
  <si>
    <t>1</t>
  </si>
  <si>
    <t>2</t>
  </si>
  <si>
    <t>3</t>
  </si>
  <si>
    <t>4</t>
  </si>
  <si>
    <t>Mức vay Quốc hội đồng y</t>
  </si>
  <si>
    <t>VI</t>
  </si>
  <si>
    <t>Chi tạm ứng</t>
  </si>
  <si>
    <t>6</t>
  </si>
  <si>
    <t>Thu viện trợ, huy động đóng góp</t>
  </si>
  <si>
    <t>1'</t>
  </si>
  <si>
    <t>7</t>
  </si>
  <si>
    <t>Thuế sử dụng đất nông nghiệp</t>
  </si>
  <si>
    <t>Thuế sử dụng đất phi nông nghiệp</t>
  </si>
  <si>
    <t>Thu tiền sử dụng đất</t>
  </si>
  <si>
    <t>Tiền cho thuê đất, thuê mặt nước</t>
  </si>
  <si>
    <t>Tiền cho thuê và tiền bán nhà ở thuộc sở hữu NN</t>
  </si>
  <si>
    <t>DỰ TOÁN NĂM 2019 (NSĐP)</t>
  </si>
  <si>
    <t>Chi sự nghiệp văn hóa thông tin</t>
  </si>
  <si>
    <t>Chi sự nghiệp thể dục thể thao</t>
  </si>
  <si>
    <t>8</t>
  </si>
  <si>
    <t>9</t>
  </si>
  <si>
    <t>10</t>
  </si>
  <si>
    <t>THỰC HIỆN 6 THÁNG</t>
  </si>
  <si>
    <t>THỰC HIỆN
6 THÁNG</t>
  </si>
  <si>
    <t>CHI TRẢ NỢ GỐC</t>
  </si>
  <si>
    <t>Thuế GTGT thu từ hàng hóa nhập khẩu</t>
  </si>
  <si>
    <t>Chi từ nguồn vốn vay</t>
  </si>
  <si>
    <t>Chi trả nợ vốn vay</t>
  </si>
  <si>
    <t>5</t>
  </si>
  <si>
    <t>BỘI CHI NS</t>
  </si>
  <si>
    <t>Biểu 59/CK-NSNN</t>
  </si>
  <si>
    <t>Biểu 60/CK-NSNN</t>
  </si>
  <si>
    <t>Biểu 61/CK-NSNN</t>
  </si>
  <si>
    <t>THỰC HIỆN THU NGÂN SÁCH NHÀ NƯỚC 6 THÁNG NĂM 2021</t>
  </si>
  <si>
    <t>DỰ TOÁN NĂM 2021</t>
  </si>
  <si>
    <t>THỰC HIỆN 6 THÁNG 2020</t>
  </si>
  <si>
    <t>DỰ TOÁN
NĂM 2021</t>
  </si>
  <si>
    <t>THỰC HIỆN CHI NGÂN SÁCH ĐỊA PHƯƠNG 6 THÁNG NĂM 2021</t>
  </si>
  <si>
    <t>(Kèm theo Công văn số:          /STC-QLNS ngày       /7/2021 của Sở Tài chính Hải Dương)</t>
  </si>
  <si>
    <t>THỰC HIỆN 6 THÁNG NĂM 2020</t>
  </si>
  <si>
    <t xml:space="preserve">  CÂN ĐỐI NGÂN SÁCH ĐỊA PHƯƠNG 6 THÁNG NĂM 2021</t>
  </si>
  <si>
    <t>(Kèm theo Công văn số            /STC-QLNS ngày       /7/2021 của Sở Tài chính Hải Dương)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</si>
</sst>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00_);_(* \(#,##0.000\);_(* &quot;-&quot;???_);_(@_)"/>
    <numFmt numFmtId="183" formatCode="m/d"/>
    <numFmt numFmtId="184" formatCode="&quot;ß&quot;#,##0;\-&quot;&quot;\ß&quot;&quot;#,##0"/>
    <numFmt numFmtId="185" formatCode="\t0.00%"/>
    <numFmt numFmtId="186" formatCode="\t#\ ??/??"/>
    <numFmt numFmtId="187" formatCode="#,##0;\(#,##0\)"/>
    <numFmt numFmtId="188" formatCode="&quot;\&quot;#,##0.00;[Red]\-&quot;\&quot;#,##0.00"/>
    <numFmt numFmtId="189" formatCode="&quot;\&quot;#,##0;[Red]&quot;\&quot;\-#,##0"/>
    <numFmt numFmtId="190" formatCode="&quot;\&quot;#,##0.00;[Red]&quot;\&quot;\-#,##0.00"/>
    <numFmt numFmtId="191" formatCode="\$#,##0\ ;\(\$#,##0\)"/>
    <numFmt numFmtId="192" formatCode="#,##0,"/>
    <numFmt numFmtId="193" formatCode="&quot;\&quot;#,##0;\-&quot;\&quot;#,##0"/>
    <numFmt numFmtId="194" formatCode="&quot;\&quot;#,##0;[Red]\-&quot;\&quot;#,##0"/>
    <numFmt numFmtId="195" formatCode="&quot;\&quot;#,##0.00;\-&quot;\&quot;#,##0.00"/>
    <numFmt numFmtId="196" formatCode="_(* #,##0.0_);_(* \(#,##0.0\);_(* &quot;-&quot;??_);_(@_)"/>
    <numFmt numFmtId="197" formatCode="#,##0.0"/>
    <numFmt numFmtId="198" formatCode="###,###,###"/>
    <numFmt numFmtId="199" formatCode="_(* #,##0.0_);_(* \(#,##0.0\);_(* &quot;-&quot;?_);_(@_)"/>
    <numFmt numFmtId="200" formatCode="###\ ###\ ###"/>
    <numFmt numFmtId="201" formatCode="###\ ###\ ###\ ###"/>
    <numFmt numFmtId="202" formatCode="###\ ###"/>
    <numFmt numFmtId="203" formatCode="#\ ##0"/>
    <numFmt numFmtId="204" formatCode="_(* #,##0.000_);_(* \(#,##0.000\);_(* &quot;-&quot;??_);_(@_)"/>
    <numFmt numFmtId="205" formatCode="0.000"/>
    <numFmt numFmtId="206" formatCode="0.000%"/>
  </numFmts>
  <fonts count="72">
    <font>
      <sz val="12"/>
      <name val=".VnTime"/>
      <family val="0"/>
    </font>
    <font>
      <sz val="11"/>
      <color indexed="8"/>
      <name val="Calibri"/>
      <family val="2"/>
    </font>
    <font>
      <sz val="10"/>
      <name val="Times New Roman"/>
      <family val="1"/>
    </font>
    <font>
      <sz val="10"/>
      <name val="Arial"/>
      <family val="2"/>
    </font>
    <font>
      <sz val="12"/>
      <name val="Arial"/>
      <family val="2"/>
    </font>
    <font>
      <sz val="8"/>
      <name val="Arial"/>
      <family val="2"/>
    </font>
    <font>
      <b/>
      <sz val="12"/>
      <name val="Arial"/>
      <family val="2"/>
    </font>
    <font>
      <b/>
      <sz val="18"/>
      <name val="Arial"/>
      <family val="2"/>
    </font>
    <font>
      <sz val="8"/>
      <color indexed="12"/>
      <name val="Helv"/>
      <family val="0"/>
    </font>
    <font>
      <sz val="7"/>
      <name val="Small Fonts"/>
      <family val="2"/>
    </font>
    <font>
      <b/>
      <i/>
      <sz val="16"/>
      <name val="Helv"/>
      <family val="2"/>
    </font>
    <font>
      <sz val="12"/>
      <name val="VNTime"/>
      <family val="0"/>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8"/>
      <name val=".VnTime"/>
      <family val="2"/>
    </font>
    <font>
      <b/>
      <sz val="12"/>
      <name val="Times New Roman"/>
      <family val="1"/>
    </font>
    <font>
      <b/>
      <sz val="14"/>
      <name val="Times New Roman"/>
      <family val="1"/>
    </font>
    <font>
      <b/>
      <sz val="10"/>
      <name val="Times New Roman"/>
      <family val="1"/>
    </font>
    <font>
      <i/>
      <sz val="12"/>
      <name val="Times New Roman"/>
      <family val="1"/>
    </font>
    <font>
      <sz val="12"/>
      <color indexed="8"/>
      <name val="Times New Roman"/>
      <family val="1"/>
    </font>
    <font>
      <u val="single"/>
      <sz val="12"/>
      <color indexed="12"/>
      <name val=".VnTime"/>
      <family val="2"/>
    </font>
    <font>
      <u val="single"/>
      <sz val="12"/>
      <color indexed="36"/>
      <name val=".VnTime"/>
      <family val="2"/>
    </font>
    <font>
      <b/>
      <sz val="11"/>
      <name val="Times New Roman"/>
      <family val="1"/>
    </font>
    <font>
      <b/>
      <i/>
      <sz val="12"/>
      <name val="Times New Roman"/>
      <family val="1"/>
    </font>
    <font>
      <b/>
      <sz val="12"/>
      <color indexed="8"/>
      <name val="Times New Roman"/>
      <family val="1"/>
    </font>
    <font>
      <b/>
      <sz val="10"/>
      <color indexed="8"/>
      <name val="Times New Roman"/>
      <family val="1"/>
    </font>
    <font>
      <sz val="10"/>
      <color indexed="8"/>
      <name val="Times New Roman"/>
      <family val="1"/>
    </font>
    <font>
      <i/>
      <sz val="13"/>
      <name val="Times New Roman"/>
      <family val="1"/>
    </font>
    <font>
      <b/>
      <i/>
      <sz val="11"/>
      <name val="Times New Roman"/>
      <family val="1"/>
    </font>
    <font>
      <sz val="11"/>
      <color indexed="8"/>
      <name val="Times New Roman"/>
      <family val="1"/>
    </font>
    <font>
      <sz val="11"/>
      <name val="Times New Roman"/>
      <family val="1"/>
    </font>
    <font>
      <i/>
      <sz val="11"/>
      <name val="Times New Roman"/>
      <family val="1"/>
    </font>
    <font>
      <i/>
      <sz val="9"/>
      <name val="Times New Roman"/>
      <family val="1"/>
    </font>
    <font>
      <i/>
      <sz val="9"/>
      <color indexed="8"/>
      <name val="Times New Roman"/>
      <family val="1"/>
    </font>
    <font>
      <sz val="14"/>
      <name val="Times New Roman"/>
      <family val="1"/>
    </font>
    <font>
      <i/>
      <sz val="10"/>
      <color indexed="8"/>
      <name val="Times New Roman"/>
      <family val="1"/>
    </font>
    <font>
      <b/>
      <i/>
      <sz val="10"/>
      <name val="Times New Roman"/>
      <family val="1"/>
    </font>
    <font>
      <i/>
      <sz val="10"/>
      <name val="Times New Roman"/>
      <family val="1"/>
    </font>
    <font>
      <i/>
      <sz val="12"/>
      <color indexed="9"/>
      <name val="Times New Roman"/>
      <family val="1"/>
    </font>
    <font>
      <b/>
      <i/>
      <sz val="12"/>
      <color indexed="9"/>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medium">
        <color indexed="63"/>
      </right>
      <top/>
      <bottom/>
    </border>
    <border>
      <left/>
      <right/>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87" fontId="2"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3" fillId="0" borderId="0" applyFont="0" applyFill="0" applyBorder="0" applyAlignment="0" applyProtection="0"/>
    <xf numFmtId="185" fontId="3" fillId="0" borderId="0">
      <alignment/>
      <protection/>
    </xf>
    <xf numFmtId="0" fontId="4" fillId="0" borderId="0" applyProtection="0">
      <alignment/>
    </xf>
    <xf numFmtId="186" fontId="3" fillId="0" borderId="0">
      <alignment/>
      <protection/>
    </xf>
    <xf numFmtId="0" fontId="64" fillId="0" borderId="0" applyNumberFormat="0" applyFill="0" applyBorder="0" applyAlignment="0" applyProtection="0"/>
    <xf numFmtId="2" fontId="4" fillId="0" borderId="0" applyProtection="0">
      <alignment/>
    </xf>
    <xf numFmtId="0" fontId="27" fillId="0" borderId="0" applyNumberFormat="0" applyFill="0" applyBorder="0" applyAlignment="0" applyProtection="0"/>
    <xf numFmtId="0" fontId="65" fillId="28" borderId="0" applyNumberFormat="0" applyBorder="0" applyAlignment="0" applyProtection="0"/>
    <xf numFmtId="38" fontId="5"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 fillId="0" borderId="0" applyNumberFormat="0" applyFill="0" applyBorder="0" applyAlignment="0" applyProtection="0"/>
    <xf numFmtId="0" fontId="6" fillId="0" borderId="0" applyNumberFormat="0" applyFill="0" applyBorder="0" applyAlignment="0" applyProtection="0"/>
    <xf numFmtId="0" fontId="66" fillId="0" borderId="5" applyNumberFormat="0" applyFill="0" applyAlignment="0" applyProtection="0"/>
    <xf numFmtId="0" fontId="66" fillId="0" borderId="0" applyNumberFormat="0" applyFill="0" applyBorder="0" applyAlignment="0" applyProtection="0"/>
    <xf numFmtId="0" fontId="7" fillId="0" borderId="0" applyProtection="0">
      <alignment/>
    </xf>
    <xf numFmtId="0" fontId="6" fillId="0" borderId="0" applyProtection="0">
      <alignment/>
    </xf>
    <xf numFmtId="0" fontId="26" fillId="0" borderId="0" applyNumberFormat="0" applyFill="0" applyBorder="0" applyAlignment="0" applyProtection="0"/>
    <xf numFmtId="0" fontId="8" fillId="0" borderId="0">
      <alignment/>
      <protection/>
    </xf>
    <xf numFmtId="10" fontId="5" fillId="30" borderId="6" applyNumberFormat="0" applyBorder="0" applyAlignment="0" applyProtection="0"/>
    <xf numFmtId="0" fontId="67" fillId="0" borderId="7" applyNumberFormat="0" applyFill="0" applyAlignment="0" applyProtection="0"/>
    <xf numFmtId="183" fontId="3" fillId="0" borderId="0" applyFont="0" applyFill="0" applyBorder="0" applyAlignment="0" applyProtection="0"/>
    <xf numFmtId="184" fontId="3" fillId="0" borderId="0" applyFont="0" applyFill="0" applyBorder="0" applyAlignment="0" applyProtection="0"/>
    <xf numFmtId="0" fontId="4" fillId="0" borderId="0" applyNumberFormat="0" applyFont="0" applyFill="0" applyAlignment="0">
      <protection/>
    </xf>
    <xf numFmtId="0" fontId="68" fillId="31" borderId="0" applyNumberFormat="0" applyBorder="0" applyAlignment="0" applyProtection="0"/>
    <xf numFmtId="0" fontId="2" fillId="0" borderId="0">
      <alignment/>
      <protection/>
    </xf>
    <xf numFmtId="37" fontId="9" fillId="0" borderId="0">
      <alignment/>
      <protection/>
    </xf>
    <xf numFmtId="0" fontId="10" fillId="0" borderId="0">
      <alignment/>
      <protection/>
    </xf>
    <xf numFmtId="0" fontId="3" fillId="0" borderId="0">
      <alignment/>
      <protection/>
    </xf>
    <xf numFmtId="0" fontId="0" fillId="0" borderId="0">
      <alignment/>
      <protection/>
    </xf>
    <xf numFmtId="0" fontId="0" fillId="32" borderId="8" applyNumberFormat="0" applyFont="0" applyAlignment="0" applyProtection="0"/>
    <xf numFmtId="0" fontId="69" fillId="26"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94" fontId="0" fillId="0" borderId="10">
      <alignment horizontal="right" vertical="center"/>
      <protection/>
    </xf>
    <xf numFmtId="195" fontId="0" fillId="0" borderId="10">
      <alignment horizontal="center"/>
      <protection/>
    </xf>
    <xf numFmtId="0" fontId="11" fillId="0" borderId="11">
      <alignment/>
      <protection/>
    </xf>
    <xf numFmtId="0" fontId="70" fillId="0" borderId="0" applyNumberFormat="0" applyFill="0" applyBorder="0" applyAlignment="0" applyProtection="0"/>
    <xf numFmtId="0" fontId="4" fillId="0" borderId="12" applyProtection="0">
      <alignment/>
    </xf>
    <xf numFmtId="182" fontId="0" fillId="0" borderId="0">
      <alignment/>
      <protection/>
    </xf>
    <xf numFmtId="193" fontId="0" fillId="0" borderId="6">
      <alignment/>
      <protection/>
    </xf>
    <xf numFmtId="0" fontId="71"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lignment vertical="center"/>
      <protection/>
    </xf>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192" fontId="3" fillId="0" borderId="0" applyFont="0" applyFill="0" applyBorder="0" applyAlignment="0" applyProtection="0"/>
    <xf numFmtId="188" fontId="0"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0" fontId="16" fillId="0" borderId="0">
      <alignment/>
      <protection/>
    </xf>
    <xf numFmtId="0" fontId="4" fillId="0" borderId="0">
      <alignment/>
      <protection/>
    </xf>
    <xf numFmtId="177" fontId="15" fillId="0" borderId="0" applyFont="0" applyFill="0" applyBorder="0" applyAlignment="0" applyProtection="0"/>
    <xf numFmtId="179" fontId="15" fillId="0" borderId="0" applyFont="0" applyFill="0" applyBorder="0" applyAlignment="0" applyProtection="0"/>
    <xf numFmtId="176" fontId="15" fillId="0" borderId="0" applyFont="0" applyFill="0" applyBorder="0" applyAlignment="0" applyProtection="0"/>
    <xf numFmtId="173" fontId="17" fillId="0" borderId="0" applyFont="0" applyFill="0" applyBorder="0" applyAlignment="0" applyProtection="0"/>
    <xf numFmtId="178" fontId="15" fillId="0" borderId="0" applyFont="0" applyFill="0" applyBorder="0" applyAlignment="0" applyProtection="0"/>
  </cellStyleXfs>
  <cellXfs count="205">
    <xf numFmtId="0" fontId="0" fillId="0" borderId="0" xfId="0" applyAlignment="1">
      <alignment/>
    </xf>
    <xf numFmtId="0" fontId="19" fillId="0" borderId="0" xfId="78" applyFont="1">
      <alignment/>
      <protection/>
    </xf>
    <xf numFmtId="0" fontId="19" fillId="0" borderId="0" xfId="78" applyFont="1" applyAlignment="1">
      <alignment horizontal="center" vertical="center" wrapText="1"/>
      <protection/>
    </xf>
    <xf numFmtId="0" fontId="19" fillId="0" borderId="0" xfId="78" applyFont="1" applyAlignment="1">
      <alignment wrapText="1"/>
      <protection/>
    </xf>
    <xf numFmtId="0" fontId="19" fillId="0" borderId="0" xfId="0" applyFont="1" applyAlignment="1">
      <alignment/>
    </xf>
    <xf numFmtId="180" fontId="19" fillId="0" borderId="0" xfId="81" applyNumberFormat="1" applyFont="1" applyFill="1" applyAlignment="1">
      <alignment/>
    </xf>
    <xf numFmtId="0" fontId="19" fillId="0" borderId="0" xfId="0" applyFont="1" applyFill="1" applyAlignment="1">
      <alignment/>
    </xf>
    <xf numFmtId="181" fontId="21" fillId="0" borderId="0" xfId="42" applyNumberFormat="1" applyFont="1" applyFill="1" applyAlignment="1">
      <alignment/>
    </xf>
    <xf numFmtId="3" fontId="28" fillId="0" borderId="0" xfId="0" applyNumberFormat="1" applyFont="1" applyFill="1" applyBorder="1" applyAlignment="1">
      <alignment/>
    </xf>
    <xf numFmtId="0" fontId="21" fillId="0" borderId="0" xfId="0" applyFont="1" applyAlignment="1">
      <alignment vertical="center"/>
    </xf>
    <xf numFmtId="0" fontId="21" fillId="0" borderId="0" xfId="0" applyFont="1" applyAlignment="1">
      <alignment/>
    </xf>
    <xf numFmtId="0" fontId="25" fillId="0" borderId="0" xfId="0" applyFont="1" applyAlignment="1">
      <alignment/>
    </xf>
    <xf numFmtId="0" fontId="30" fillId="0" borderId="0" xfId="0" applyFont="1" applyAlignment="1">
      <alignment/>
    </xf>
    <xf numFmtId="0" fontId="23" fillId="0" borderId="0" xfId="0" applyFont="1" applyBorder="1" applyAlignment="1">
      <alignment vertical="center"/>
    </xf>
    <xf numFmtId="181" fontId="19" fillId="0" borderId="0" xfId="42" applyNumberFormat="1" applyFont="1" applyAlignment="1">
      <alignment/>
    </xf>
    <xf numFmtId="181" fontId="21" fillId="0" borderId="0" xfId="42" applyNumberFormat="1" applyFont="1" applyAlignment="1">
      <alignment vertical="center"/>
    </xf>
    <xf numFmtId="0" fontId="19" fillId="0" borderId="0" xfId="0" applyFont="1" applyFill="1" applyBorder="1" applyAlignment="1">
      <alignment/>
    </xf>
    <xf numFmtId="180" fontId="19" fillId="0" borderId="0" xfId="81" applyNumberFormat="1" applyFont="1" applyAlignment="1">
      <alignment/>
    </xf>
    <xf numFmtId="3" fontId="19" fillId="0" borderId="0" xfId="0" applyNumberFormat="1" applyFont="1" applyAlignment="1">
      <alignment/>
    </xf>
    <xf numFmtId="9" fontId="21" fillId="0" borderId="0" xfId="81" applyNumberFormat="1" applyFont="1" applyAlignment="1">
      <alignment vertical="center"/>
    </xf>
    <xf numFmtId="181" fontId="19" fillId="0" borderId="0" xfId="42" applyNumberFormat="1" applyFont="1" applyFill="1" applyAlignment="1">
      <alignment/>
    </xf>
    <xf numFmtId="49" fontId="19" fillId="0" borderId="0" xfId="0" applyNumberFormat="1" applyFont="1" applyFill="1" applyAlignment="1">
      <alignment wrapText="1"/>
    </xf>
    <xf numFmtId="0" fontId="21" fillId="0" borderId="0" xfId="0" applyFont="1" applyFill="1" applyAlignment="1">
      <alignment/>
    </xf>
    <xf numFmtId="49" fontId="21" fillId="0" borderId="0" xfId="0" applyNumberFormat="1" applyFont="1" applyFill="1" applyBorder="1" applyAlignment="1">
      <alignment wrapText="1"/>
    </xf>
    <xf numFmtId="3" fontId="19"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181" fontId="19" fillId="0" borderId="0" xfId="0" applyNumberFormat="1" applyFont="1" applyFill="1" applyAlignment="1">
      <alignment/>
    </xf>
    <xf numFmtId="49" fontId="2" fillId="0" borderId="6" xfId="0" applyNumberFormat="1" applyFont="1" applyFill="1" applyBorder="1" applyAlignment="1">
      <alignment horizontal="center" vertical="center" wrapText="1"/>
    </xf>
    <xf numFmtId="180" fontId="23" fillId="0" borderId="6" xfId="81" applyNumberFormat="1"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4" xfId="0" applyNumberFormat="1" applyFont="1" applyFill="1" applyBorder="1" applyAlignment="1">
      <alignment vertical="center" wrapText="1"/>
    </xf>
    <xf numFmtId="49" fontId="21" fillId="0" borderId="14" xfId="42" applyNumberFormat="1" applyFont="1" applyFill="1" applyBorder="1" applyAlignment="1">
      <alignment vertical="center" wrapText="1"/>
    </xf>
    <xf numFmtId="49" fontId="19" fillId="0" borderId="14" xfId="42" applyNumberFormat="1" applyFont="1" applyFill="1" applyBorder="1" applyAlignment="1">
      <alignment vertical="center" wrapText="1"/>
    </xf>
    <xf numFmtId="49" fontId="19" fillId="0" borderId="15" xfId="42" applyNumberFormat="1" applyFont="1" applyFill="1" applyBorder="1" applyAlignment="1">
      <alignment horizontal="left" vertical="center" wrapText="1"/>
    </xf>
    <xf numFmtId="3" fontId="28" fillId="0" borderId="13" xfId="0" applyNumberFormat="1" applyFont="1" applyFill="1" applyBorder="1" applyAlignment="1">
      <alignment vertical="center"/>
    </xf>
    <xf numFmtId="3" fontId="28" fillId="0" borderId="14" xfId="0" applyNumberFormat="1" applyFont="1" applyFill="1" applyBorder="1" applyAlignment="1">
      <alignment vertical="center"/>
    </xf>
    <xf numFmtId="3" fontId="35" fillId="0" borderId="14" xfId="0" applyNumberFormat="1" applyFont="1" applyFill="1" applyBorder="1" applyAlignment="1">
      <alignment vertical="center"/>
    </xf>
    <xf numFmtId="3" fontId="36" fillId="0" borderId="14" xfId="0" applyNumberFormat="1" applyFont="1" applyFill="1" applyBorder="1" applyAlignment="1">
      <alignment vertical="center"/>
    </xf>
    <xf numFmtId="3" fontId="28" fillId="0" borderId="14" xfId="42" applyNumberFormat="1" applyFont="1" applyFill="1" applyBorder="1" applyAlignment="1">
      <alignment vertical="center"/>
    </xf>
    <xf numFmtId="3" fontId="36" fillId="0" borderId="14" xfId="42" applyNumberFormat="1" applyFont="1" applyFill="1" applyBorder="1" applyAlignment="1">
      <alignment vertical="center"/>
    </xf>
    <xf numFmtId="3" fontId="36" fillId="0" borderId="15" xfId="0" applyNumberFormat="1" applyFont="1" applyFill="1" applyBorder="1" applyAlignment="1">
      <alignment vertical="center"/>
    </xf>
    <xf numFmtId="49" fontId="28" fillId="0" borderId="0" xfId="0" applyNumberFormat="1" applyFont="1" applyFill="1" applyBorder="1" applyAlignment="1">
      <alignment horizontal="center"/>
    </xf>
    <xf numFmtId="49" fontId="28" fillId="0" borderId="13"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28" fillId="0" borderId="14" xfId="42" applyNumberFormat="1" applyFont="1" applyFill="1" applyBorder="1" applyAlignment="1">
      <alignment horizontal="center" vertical="center" wrapText="1"/>
    </xf>
    <xf numFmtId="49" fontId="36" fillId="0" borderId="14" xfId="42" applyNumberFormat="1" applyFont="1" applyFill="1" applyBorder="1" applyAlignment="1">
      <alignment horizontal="center" vertical="center" wrapText="1"/>
    </xf>
    <xf numFmtId="49" fontId="36" fillId="0" borderId="15" xfId="42" applyNumberFormat="1" applyFont="1" applyFill="1" applyBorder="1" applyAlignment="1">
      <alignment horizontal="center" vertical="center" wrapText="1"/>
    </xf>
    <xf numFmtId="49" fontId="36" fillId="0" borderId="0" xfId="0" applyNumberFormat="1" applyFont="1" applyFill="1" applyAlignment="1">
      <alignment horizontal="center"/>
    </xf>
    <xf numFmtId="49" fontId="38" fillId="0" borderId="14" xfId="0" applyNumberFormat="1" applyFont="1" applyFill="1" applyBorder="1" applyAlignment="1">
      <alignment horizontal="center" vertical="center" wrapText="1"/>
    </xf>
    <xf numFmtId="49" fontId="38" fillId="0" borderId="14" xfId="0" applyNumberFormat="1" applyFont="1" applyFill="1" applyBorder="1" applyAlignment="1">
      <alignment vertical="center" wrapText="1"/>
    </xf>
    <xf numFmtId="0" fontId="38" fillId="0" borderId="0" xfId="0" applyFont="1" applyFill="1" applyAlignment="1">
      <alignment/>
    </xf>
    <xf numFmtId="49" fontId="2" fillId="0" borderId="6" xfId="81"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3" fontId="28" fillId="0" borderId="0" xfId="42" applyNumberFormat="1" applyFont="1" applyFill="1" applyBorder="1" applyAlignment="1">
      <alignment vertical="center"/>
    </xf>
    <xf numFmtId="3" fontId="36" fillId="0" borderId="0" xfId="42" applyNumberFormat="1" applyFont="1" applyFill="1" applyBorder="1" applyAlignment="1">
      <alignment vertical="center"/>
    </xf>
    <xf numFmtId="3" fontId="36" fillId="0" borderId="0" xfId="0" applyNumberFormat="1" applyFont="1" applyFill="1" applyBorder="1" applyAlignment="1">
      <alignment vertical="center"/>
    </xf>
    <xf numFmtId="0" fontId="40" fillId="0" borderId="0" xfId="0" applyFont="1" applyAlignment="1">
      <alignment/>
    </xf>
    <xf numFmtId="181" fontId="40" fillId="0" borderId="0" xfId="42" applyNumberFormat="1" applyFont="1" applyAlignment="1">
      <alignment/>
    </xf>
    <xf numFmtId="0" fontId="29" fillId="0" borderId="0" xfId="0" applyFont="1" applyAlignment="1">
      <alignment/>
    </xf>
    <xf numFmtId="0" fontId="23"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81" fontId="19" fillId="0" borderId="0" xfId="42" applyNumberFormat="1" applyFont="1" applyAlignment="1">
      <alignment vertical="center"/>
    </xf>
    <xf numFmtId="181" fontId="21" fillId="0" borderId="0" xfId="42" applyNumberFormat="1" applyFont="1" applyAlignment="1">
      <alignment/>
    </xf>
    <xf numFmtId="49" fontId="21"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 fillId="0" borderId="0" xfId="0" applyFont="1" applyBorder="1" applyAlignment="1">
      <alignment horizontal="center"/>
    </xf>
    <xf numFmtId="49" fontId="23"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2" fillId="0" borderId="0" xfId="0" applyFont="1" applyAlignment="1">
      <alignment horizontal="center"/>
    </xf>
    <xf numFmtId="181" fontId="29" fillId="0" borderId="0" xfId="42" applyNumberFormat="1" applyFont="1" applyAlignment="1">
      <alignment vertical="center"/>
    </xf>
    <xf numFmtId="49" fontId="42" fillId="0" borderId="15" xfId="0" applyNumberFormat="1" applyFont="1" applyBorder="1" applyAlignment="1">
      <alignment horizontal="center" vertical="center" wrapText="1"/>
    </xf>
    <xf numFmtId="49" fontId="29" fillId="0" borderId="15" xfId="0" applyNumberFormat="1" applyFont="1" applyBorder="1" applyAlignment="1">
      <alignment horizontal="left" vertical="center" wrapText="1"/>
    </xf>
    <xf numFmtId="0" fontId="42" fillId="0" borderId="0" xfId="0" applyFont="1" applyBorder="1" applyAlignment="1">
      <alignment vertical="center"/>
    </xf>
    <xf numFmtId="3" fontId="21" fillId="0" borderId="14" xfId="0" applyNumberFormat="1" applyFont="1" applyBorder="1" applyAlignment="1">
      <alignment horizontal="right" vertical="center"/>
    </xf>
    <xf numFmtId="3" fontId="21" fillId="0" borderId="14" xfId="0" applyNumberFormat="1" applyFont="1" applyBorder="1" applyAlignment="1">
      <alignment horizontal="right"/>
    </xf>
    <xf numFmtId="3" fontId="19" fillId="0" borderId="14" xfId="0" applyNumberFormat="1" applyFont="1" applyBorder="1" applyAlignment="1">
      <alignment horizontal="right"/>
    </xf>
    <xf numFmtId="3" fontId="30" fillId="0" borderId="14" xfId="0" applyNumberFormat="1" applyFont="1" applyBorder="1" applyAlignment="1">
      <alignment horizontal="right"/>
    </xf>
    <xf numFmtId="3" fontId="29" fillId="0" borderId="15" xfId="0" applyNumberFormat="1" applyFont="1" applyBorder="1" applyAlignment="1">
      <alignment horizontal="right" vertical="center"/>
    </xf>
    <xf numFmtId="181" fontId="19" fillId="0" borderId="0" xfId="42" applyNumberFormat="1" applyFont="1" applyBorder="1" applyAlignment="1">
      <alignment/>
    </xf>
    <xf numFmtId="181" fontId="40" fillId="0" borderId="0" xfId="42" applyNumberFormat="1" applyFont="1" applyBorder="1" applyAlignment="1">
      <alignment/>
    </xf>
    <xf numFmtId="181" fontId="21" fillId="0" borderId="0" xfId="42" applyNumberFormat="1" applyFont="1" applyBorder="1" applyAlignment="1">
      <alignment horizontal="right"/>
    </xf>
    <xf numFmtId="9" fontId="34" fillId="0" borderId="15" xfId="81" applyNumberFormat="1" applyFont="1" applyBorder="1" applyAlignment="1">
      <alignment vertical="center"/>
    </xf>
    <xf numFmtId="0" fontId="41" fillId="0" borderId="0" xfId="0" applyFont="1" applyAlignment="1">
      <alignment/>
    </xf>
    <xf numFmtId="181" fontId="43" fillId="0" borderId="0" xfId="42" applyNumberFormat="1" applyFont="1" applyAlignment="1">
      <alignment vertical="center"/>
    </xf>
    <xf numFmtId="49" fontId="42" fillId="0" borderId="13" xfId="0" applyNumberFormat="1" applyFont="1" applyBorder="1" applyAlignment="1">
      <alignment horizontal="center" vertical="center" wrapText="1"/>
    </xf>
    <xf numFmtId="49" fontId="29" fillId="0" borderId="13" xfId="0" applyNumberFormat="1" applyFont="1" applyBorder="1" applyAlignment="1">
      <alignment horizontal="left" vertical="center" wrapText="1"/>
    </xf>
    <xf numFmtId="3" fontId="29" fillId="0" borderId="13" xfId="0" applyNumberFormat="1" applyFont="1" applyBorder="1" applyAlignment="1">
      <alignment horizontal="right"/>
    </xf>
    <xf numFmtId="9" fontId="34" fillId="0" borderId="13" xfId="81" applyNumberFormat="1" applyFont="1" applyBorder="1" applyAlignment="1">
      <alignment/>
    </xf>
    <xf numFmtId="9" fontId="34" fillId="0" borderId="13" xfId="81" applyNumberFormat="1" applyFont="1" applyBorder="1" applyAlignment="1">
      <alignment vertical="center"/>
    </xf>
    <xf numFmtId="49" fontId="2" fillId="0" borderId="15" xfId="0" applyNumberFormat="1" applyFont="1" applyBorder="1" applyAlignment="1">
      <alignment horizontal="center" vertical="center" wrapText="1"/>
    </xf>
    <xf numFmtId="49" fontId="19" fillId="0" borderId="15" xfId="0" applyNumberFormat="1" applyFont="1" applyBorder="1" applyAlignment="1">
      <alignment horizontal="left" vertical="center" wrapText="1"/>
    </xf>
    <xf numFmtId="3" fontId="19" fillId="0" borderId="15" xfId="0" applyNumberFormat="1" applyFont="1" applyBorder="1" applyAlignment="1">
      <alignment horizontal="right"/>
    </xf>
    <xf numFmtId="49" fontId="23" fillId="0" borderId="13" xfId="0" applyNumberFormat="1" applyFont="1" applyBorder="1" applyAlignment="1">
      <alignment horizontal="center" vertical="center" wrapText="1"/>
    </xf>
    <xf numFmtId="3" fontId="21" fillId="0" borderId="13" xfId="0" applyNumberFormat="1" applyFont="1" applyBorder="1" applyAlignment="1">
      <alignment horizontal="right"/>
    </xf>
    <xf numFmtId="0" fontId="23" fillId="0" borderId="0" xfId="0"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9" fontId="21" fillId="0" borderId="0" xfId="81" applyFont="1" applyAlignment="1">
      <alignment vertical="center"/>
    </xf>
    <xf numFmtId="181" fontId="21" fillId="0" borderId="0" xfId="42" applyNumberFormat="1" applyFont="1" applyAlignment="1">
      <alignment horizontal="right"/>
    </xf>
    <xf numFmtId="181" fontId="19" fillId="0" borderId="0" xfId="42" applyNumberFormat="1" applyFont="1" applyAlignment="1">
      <alignment horizontal="right" vertical="center"/>
    </xf>
    <xf numFmtId="0" fontId="19" fillId="0" borderId="0" xfId="0" applyFont="1" applyAlignment="1">
      <alignment horizontal="right"/>
    </xf>
    <xf numFmtId="3" fontId="21" fillId="0" borderId="16" xfId="0" applyNumberFormat="1" applyFont="1" applyBorder="1" applyAlignment="1">
      <alignment vertical="center"/>
    </xf>
    <xf numFmtId="9" fontId="29" fillId="0" borderId="14" xfId="81" applyNumberFormat="1" applyFont="1" applyBorder="1" applyAlignment="1">
      <alignment horizontal="right" vertical="center"/>
    </xf>
    <xf numFmtId="3" fontId="19" fillId="0" borderId="14" xfId="0" applyNumberFormat="1" applyFont="1" applyBorder="1" applyAlignment="1">
      <alignment horizontal="right" vertical="center"/>
    </xf>
    <xf numFmtId="9" fontId="24" fillId="0" borderId="14" xfId="81" applyNumberFormat="1" applyFont="1" applyBorder="1" applyAlignment="1">
      <alignment horizontal="right" vertical="center"/>
    </xf>
    <xf numFmtId="3" fontId="30" fillId="0" borderId="14" xfId="0" applyNumberFormat="1" applyFont="1" applyBorder="1" applyAlignment="1">
      <alignment horizontal="right" vertical="center"/>
    </xf>
    <xf numFmtId="9" fontId="29" fillId="0" borderId="14" xfId="0" applyNumberFormat="1" applyFont="1" applyBorder="1" applyAlignment="1">
      <alignment horizontal="right" vertical="center"/>
    </xf>
    <xf numFmtId="49" fontId="41" fillId="33" borderId="14" xfId="0" applyNumberFormat="1" applyFont="1" applyFill="1" applyBorder="1" applyAlignment="1">
      <alignment horizontal="center" vertical="center" wrapText="1"/>
    </xf>
    <xf numFmtId="49" fontId="41" fillId="33" borderId="14" xfId="0" applyNumberFormat="1" applyFont="1" applyFill="1" applyBorder="1" applyAlignment="1">
      <alignment horizontal="left" vertical="center" wrapText="1"/>
    </xf>
    <xf numFmtId="3" fontId="41" fillId="33" borderId="14" xfId="0" applyNumberFormat="1" applyFont="1" applyFill="1" applyBorder="1" applyAlignment="1">
      <alignment horizontal="right"/>
    </xf>
    <xf numFmtId="9" fontId="34" fillId="0" borderId="14" xfId="81" applyNumberFormat="1" applyFont="1" applyBorder="1" applyAlignment="1">
      <alignment/>
    </xf>
    <xf numFmtId="9" fontId="37" fillId="0" borderId="14" xfId="81" applyNumberFormat="1" applyFont="1" applyBorder="1" applyAlignment="1">
      <alignment/>
    </xf>
    <xf numFmtId="9" fontId="37" fillId="0" borderId="15" xfId="81" applyNumberFormat="1" applyFont="1" applyBorder="1" applyAlignment="1">
      <alignment/>
    </xf>
    <xf numFmtId="49" fontId="19" fillId="0" borderId="17" xfId="0" applyNumberFormat="1" applyFont="1" applyBorder="1" applyAlignment="1">
      <alignment horizontal="center" vertical="center" wrapText="1"/>
    </xf>
    <xf numFmtId="49" fontId="19" fillId="0" borderId="17" xfId="0" applyNumberFormat="1" applyFont="1" applyBorder="1" applyAlignment="1">
      <alignment horizontal="left" vertical="center" wrapText="1"/>
    </xf>
    <xf numFmtId="3" fontId="19" fillId="0" borderId="17" xfId="0" applyNumberFormat="1" applyFont="1" applyBorder="1" applyAlignment="1">
      <alignment horizontal="right" vertical="center"/>
    </xf>
    <xf numFmtId="180" fontId="24" fillId="0" borderId="17" xfId="81" applyNumberFormat="1" applyFont="1" applyBorder="1" applyAlignment="1">
      <alignment horizontal="right" vertical="center"/>
    </xf>
    <xf numFmtId="0" fontId="2" fillId="0" borderId="0" xfId="0" applyFont="1" applyBorder="1" applyAlignment="1">
      <alignment vertical="center"/>
    </xf>
    <xf numFmtId="180" fontId="24" fillId="0" borderId="18" xfId="81" applyNumberFormat="1" applyFont="1" applyBorder="1" applyAlignment="1">
      <alignment horizontal="right" vertical="center"/>
    </xf>
    <xf numFmtId="3" fontId="21" fillId="0" borderId="0" xfId="0" applyNumberFormat="1" applyFont="1" applyFill="1" applyAlignment="1">
      <alignment/>
    </xf>
    <xf numFmtId="3" fontId="21" fillId="0" borderId="0" xfId="0" applyNumberFormat="1" applyFont="1" applyAlignment="1">
      <alignment/>
    </xf>
    <xf numFmtId="181" fontId="30" fillId="0" borderId="0" xfId="42" applyNumberFormat="1" applyFont="1" applyAlignment="1">
      <alignment/>
    </xf>
    <xf numFmtId="49" fontId="43" fillId="0" borderId="14" xfId="0" applyNumberFormat="1" applyFont="1" applyFill="1" applyBorder="1" applyAlignment="1">
      <alignment horizontal="center" vertical="center" wrapText="1"/>
    </xf>
    <xf numFmtId="49" fontId="43" fillId="0" borderId="14" xfId="0" applyNumberFormat="1" applyFont="1" applyFill="1" applyBorder="1" applyAlignment="1">
      <alignment vertical="center" wrapText="1"/>
    </xf>
    <xf numFmtId="3" fontId="41" fillId="0" borderId="14" xfId="0" applyNumberFormat="1" applyFont="1" applyFill="1" applyBorder="1" applyAlignment="1">
      <alignment vertical="center"/>
    </xf>
    <xf numFmtId="0" fontId="43" fillId="0" borderId="0" xfId="0" applyFont="1" applyFill="1" applyAlignment="1">
      <alignment/>
    </xf>
    <xf numFmtId="9" fontId="44" fillId="0" borderId="14" xfId="81" applyNumberFormat="1" applyFont="1" applyBorder="1" applyAlignment="1">
      <alignment horizontal="right" vertical="center"/>
    </xf>
    <xf numFmtId="9" fontId="45" fillId="0" borderId="14" xfId="81" applyNumberFormat="1" applyFont="1" applyBorder="1" applyAlignment="1">
      <alignment horizontal="right" vertical="center"/>
    </xf>
    <xf numFmtId="3" fontId="25" fillId="0" borderId="14" xfId="0" applyNumberFormat="1" applyFont="1" applyFill="1" applyBorder="1" applyAlignment="1">
      <alignment horizontal="right"/>
    </xf>
    <xf numFmtId="3" fontId="28" fillId="0" borderId="0" xfId="0" applyNumberFormat="1" applyFont="1" applyFill="1" applyBorder="1" applyAlignment="1">
      <alignment vertical="center"/>
    </xf>
    <xf numFmtId="3" fontId="39" fillId="0" borderId="0" xfId="0" applyNumberFormat="1" applyFont="1" applyFill="1" applyBorder="1" applyAlignment="1">
      <alignment vertical="center"/>
    </xf>
    <xf numFmtId="3" fontId="35" fillId="0" borderId="0" xfId="0" applyNumberFormat="1" applyFont="1" applyFill="1" applyBorder="1" applyAlignment="1">
      <alignment vertical="center"/>
    </xf>
    <xf numFmtId="3" fontId="41" fillId="0" borderId="0" xfId="0" applyNumberFormat="1" applyFont="1" applyFill="1" applyBorder="1" applyAlignment="1">
      <alignment vertical="center"/>
    </xf>
    <xf numFmtId="3" fontId="25"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xf>
    <xf numFmtId="3" fontId="41"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3" fontId="21" fillId="0" borderId="15" xfId="0" applyNumberFormat="1" applyFont="1" applyBorder="1" applyAlignment="1">
      <alignment horizontal="right" vertical="center"/>
    </xf>
    <xf numFmtId="180" fontId="29" fillId="0" borderId="15" xfId="81" applyNumberFormat="1" applyFont="1" applyBorder="1" applyAlignment="1">
      <alignment horizontal="right" vertical="center"/>
    </xf>
    <xf numFmtId="180" fontId="29" fillId="0" borderId="18" xfId="81" applyNumberFormat="1" applyFont="1" applyBorder="1" applyAlignment="1">
      <alignment horizontal="right" vertical="center"/>
    </xf>
    <xf numFmtId="0" fontId="33" fillId="0" borderId="0" xfId="0" applyFont="1" applyFill="1" applyAlignment="1">
      <alignment/>
    </xf>
    <xf numFmtId="3" fontId="37" fillId="0" borderId="14" xfId="0" applyNumberFormat="1" applyFont="1" applyFill="1" applyBorder="1" applyAlignment="1">
      <alignment vertical="center"/>
    </xf>
    <xf numFmtId="180" fontId="19" fillId="34" borderId="0" xfId="81" applyNumberFormat="1" applyFont="1" applyFill="1" applyAlignment="1">
      <alignment/>
    </xf>
    <xf numFmtId="180" fontId="23" fillId="34" borderId="6" xfId="81" applyNumberFormat="1" applyFont="1" applyFill="1" applyBorder="1" applyAlignment="1">
      <alignment horizontal="center" vertical="center" wrapText="1"/>
    </xf>
    <xf numFmtId="49" fontId="2" fillId="34" borderId="6" xfId="42" applyNumberFormat="1" applyFont="1" applyFill="1" applyBorder="1" applyAlignment="1">
      <alignment horizontal="center" vertical="center" wrapText="1"/>
    </xf>
    <xf numFmtId="180" fontId="29" fillId="0" borderId="14" xfId="81" applyNumberFormat="1" applyFont="1" applyBorder="1" applyAlignment="1">
      <alignment horizontal="right" vertical="center"/>
    </xf>
    <xf numFmtId="180" fontId="24" fillId="0" borderId="14" xfId="81" applyNumberFormat="1" applyFont="1" applyBorder="1" applyAlignment="1">
      <alignment horizontal="right" vertical="center"/>
    </xf>
    <xf numFmtId="180" fontId="29" fillId="0" borderId="16" xfId="81" applyNumberFormat="1" applyFont="1" applyBorder="1" applyAlignment="1">
      <alignment horizontal="right" vertical="center"/>
    </xf>
    <xf numFmtId="3" fontId="46" fillId="0" borderId="14" xfId="0" applyNumberFormat="1" applyFont="1" applyFill="1" applyBorder="1" applyAlignment="1">
      <alignment vertical="center"/>
    </xf>
    <xf numFmtId="9" fontId="34" fillId="0" borderId="13" xfId="81" applyNumberFormat="1" applyFont="1" applyBorder="1" applyAlignment="1">
      <alignment horizontal="center"/>
    </xf>
    <xf numFmtId="9" fontId="34" fillId="0" borderId="14" xfId="81" applyNumberFormat="1" applyFont="1" applyBorder="1" applyAlignment="1">
      <alignment horizontal="center"/>
    </xf>
    <xf numFmtId="9" fontId="34" fillId="34" borderId="14" xfId="81" applyNumberFormat="1" applyFont="1" applyFill="1" applyBorder="1" applyAlignment="1">
      <alignment horizontal="center"/>
    </xf>
    <xf numFmtId="9" fontId="37" fillId="0" borderId="14" xfId="81" applyNumberFormat="1" applyFont="1" applyBorder="1" applyAlignment="1">
      <alignment horizontal="center"/>
    </xf>
    <xf numFmtId="9" fontId="43" fillId="33" borderId="14" xfId="81" applyNumberFormat="1" applyFont="1" applyFill="1" applyBorder="1" applyAlignment="1">
      <alignment horizontal="center"/>
    </xf>
    <xf numFmtId="9" fontId="34" fillId="0" borderId="13" xfId="81" applyNumberFormat="1" applyFont="1" applyFill="1" applyBorder="1" applyAlignment="1">
      <alignment horizontal="center" vertical="center"/>
    </xf>
    <xf numFmtId="180" fontId="34" fillId="34" borderId="14" xfId="81" applyNumberFormat="1" applyFont="1" applyFill="1" applyBorder="1" applyAlignment="1">
      <alignment horizontal="center" vertical="center"/>
    </xf>
    <xf numFmtId="9" fontId="34" fillId="0" borderId="14" xfId="81" applyNumberFormat="1" applyFont="1" applyFill="1" applyBorder="1" applyAlignment="1">
      <alignment horizontal="center" vertical="center"/>
    </xf>
    <xf numFmtId="9" fontId="37" fillId="0" borderId="14" xfId="81" applyNumberFormat="1" applyFont="1" applyFill="1" applyBorder="1" applyAlignment="1">
      <alignment horizontal="center" vertical="center"/>
    </xf>
    <xf numFmtId="9" fontId="37" fillId="34" borderId="14" xfId="81" applyNumberFormat="1" applyFont="1" applyFill="1" applyBorder="1" applyAlignment="1">
      <alignment horizontal="center" vertical="center"/>
    </xf>
    <xf numFmtId="9" fontId="43" fillId="0" borderId="14" xfId="81" applyNumberFormat="1" applyFont="1" applyFill="1" applyBorder="1" applyAlignment="1">
      <alignment horizontal="center" vertical="center"/>
    </xf>
    <xf numFmtId="9" fontId="43" fillId="34" borderId="14" xfId="81" applyNumberFormat="1" applyFont="1" applyFill="1" applyBorder="1" applyAlignment="1">
      <alignment horizontal="center" vertical="center"/>
    </xf>
    <xf numFmtId="9" fontId="34" fillId="34" borderId="14" xfId="81" applyNumberFormat="1" applyFont="1" applyFill="1" applyBorder="1" applyAlignment="1">
      <alignment horizontal="center" vertical="center"/>
    </xf>
    <xf numFmtId="9" fontId="37" fillId="0" borderId="15" xfId="81" applyNumberFormat="1" applyFont="1" applyFill="1" applyBorder="1" applyAlignment="1">
      <alignment horizontal="center" vertical="center"/>
    </xf>
    <xf numFmtId="9" fontId="37" fillId="34" borderId="15" xfId="81" applyNumberFormat="1" applyFont="1" applyFill="1" applyBorder="1" applyAlignment="1">
      <alignment horizontal="center" vertical="center"/>
    </xf>
    <xf numFmtId="0" fontId="23" fillId="0" borderId="6" xfId="0" applyNumberFormat="1" applyFont="1" applyBorder="1" applyAlignment="1">
      <alignment horizontal="center" vertical="center" wrapText="1"/>
    </xf>
    <xf numFmtId="0" fontId="19" fillId="0" borderId="0" xfId="0" applyFont="1" applyAlignment="1">
      <alignment horizontal="center"/>
    </xf>
    <xf numFmtId="0" fontId="21" fillId="0" borderId="6" xfId="0" applyNumberFormat="1"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2" fillId="0" borderId="0" xfId="0" applyFont="1" applyAlignment="1">
      <alignment horizontal="center"/>
    </xf>
    <xf numFmtId="0" fontId="33" fillId="0" borderId="0" xfId="0" applyFont="1" applyFill="1" applyAlignment="1">
      <alignment horizontal="center"/>
    </xf>
    <xf numFmtId="0" fontId="24" fillId="0" borderId="0" xfId="0" applyFont="1" applyAlignment="1">
      <alignment horizontal="center"/>
    </xf>
    <xf numFmtId="0" fontId="24" fillId="0" borderId="21" xfId="0" applyFont="1" applyBorder="1" applyAlignment="1">
      <alignment horizontal="center" vertical="center"/>
    </xf>
    <xf numFmtId="0" fontId="24" fillId="0" borderId="21" xfId="0" applyFont="1" applyFill="1" applyBorder="1" applyAlignment="1">
      <alignment horizontal="center"/>
    </xf>
    <xf numFmtId="9" fontId="19" fillId="0" borderId="0" xfId="81" applyFont="1" applyFill="1" applyAlignment="1">
      <alignment horizontal="center"/>
    </xf>
    <xf numFmtId="0" fontId="23" fillId="0" borderId="6" xfId="0"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19"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3" fillId="0" borderId="0"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4" fillId="0" borderId="21" xfId="0" applyFont="1" applyBorder="1" applyAlignment="1">
      <alignment horizontal="center"/>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zerodec" xfId="45"/>
    <cellStyle name="Comma0" xfId="46"/>
    <cellStyle name="Currency" xfId="47"/>
    <cellStyle name="Currency [0]" xfId="48"/>
    <cellStyle name="Currency0" xfId="49"/>
    <cellStyle name="Currency1" xfId="50"/>
    <cellStyle name="Date" xfId="51"/>
    <cellStyle name="Dollar (zero dec)" xfId="52"/>
    <cellStyle name="Explanatory Text" xfId="53"/>
    <cellStyle name="Fixed" xfId="54"/>
    <cellStyle name="Followed Hyperlink" xfId="55"/>
    <cellStyle name="Good" xfId="56"/>
    <cellStyle name="Grey" xfId="57"/>
    <cellStyle name="Header1" xfId="58"/>
    <cellStyle name="Header2" xfId="59"/>
    <cellStyle name="Heading 1" xfId="60"/>
    <cellStyle name="Heading 2" xfId="61"/>
    <cellStyle name="Heading 3" xfId="62"/>
    <cellStyle name="Heading 4" xfId="63"/>
    <cellStyle name="HEADING1" xfId="64"/>
    <cellStyle name="HEADING2" xfId="65"/>
    <cellStyle name="Hyperlink" xfId="66"/>
    <cellStyle name="Input" xfId="67"/>
    <cellStyle name="Input [yellow]" xfId="68"/>
    <cellStyle name="Linked Cell" xfId="69"/>
    <cellStyle name="Monétaire [0]_TARIFFS DB" xfId="70"/>
    <cellStyle name="Monétaire_TARIFFS DB" xfId="71"/>
    <cellStyle name="n" xfId="72"/>
    <cellStyle name="Neutral" xfId="73"/>
    <cellStyle name="New Times Roman" xfId="74"/>
    <cellStyle name="no dec" xfId="75"/>
    <cellStyle name="Normal - Style1" xfId="76"/>
    <cellStyle name="Normal 2" xfId="77"/>
    <cellStyle name="Normal_BAOCAOPHUCVUKT" xfId="78"/>
    <cellStyle name="Note" xfId="79"/>
    <cellStyle name="Output" xfId="80"/>
    <cellStyle name="Percent" xfId="81"/>
    <cellStyle name="Percent [2]" xfId="82"/>
    <cellStyle name="Percent 2" xfId="83"/>
    <cellStyle name="Phần Trăm 2" xfId="84"/>
    <cellStyle name="T" xfId="85"/>
    <cellStyle name="th" xfId="86"/>
    <cellStyle name="þ_x001D_ð¤_x000C_¯þ_x0014_&#13;¨þU_x0001_À_x0004_ _x0015__x000F__x0001__x0001_" xfId="87"/>
    <cellStyle name="Title" xfId="88"/>
    <cellStyle name="Total" xfId="89"/>
    <cellStyle name="viet" xfId="90"/>
    <cellStyle name="viet2" xfId="91"/>
    <cellStyle name="Warning Text" xfId="92"/>
    <cellStyle name=" [0.00]_ Att. 1- Cover" xfId="93"/>
    <cellStyle name="_ Att. 1- Cover" xfId="94"/>
    <cellStyle name="?_ Att. 1- Cover" xfId="95"/>
    <cellStyle name="똿뗦먛귟 [0.00]_PRODUCT DETAIL Q1" xfId="96"/>
    <cellStyle name="똿뗦먛귟_PRODUCT DETAIL Q1" xfId="97"/>
    <cellStyle name="믅됞 [0.00]_PRODUCT DETAIL Q1" xfId="98"/>
    <cellStyle name="믅됞_PRODUCT DETAIL Q1" xfId="99"/>
    <cellStyle name="백분율_95" xfId="100"/>
    <cellStyle name="뷭?_BOOKSHIP" xfId="101"/>
    <cellStyle name="콤마 [0]_1202" xfId="102"/>
    <cellStyle name="콤마_1202" xfId="103"/>
    <cellStyle name="통화 [0]_1202" xfId="104"/>
    <cellStyle name="통화_1202" xfId="105"/>
    <cellStyle name="표준_(정보부문)월별인원계획" xfId="106"/>
    <cellStyle name="一般_00Q3902REV.1" xfId="107"/>
    <cellStyle name="千分位[0]_00Q3902REV.1" xfId="108"/>
    <cellStyle name="千分位_00Q3902REV.1" xfId="109"/>
    <cellStyle name="貨幣 [0]_00Q3902REV.1" xfId="110"/>
    <cellStyle name="貨幣[0]_BRE" xfId="111"/>
    <cellStyle name="貨幣_00Q3902REV.1"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714375</xdr:colOff>
      <xdr:row>0</xdr:row>
      <xdr:rowOff>0</xdr:rowOff>
    </xdr:from>
    <xdr:ext cx="95250" cy="200025"/>
    <xdr:sp fLocksText="0">
      <xdr:nvSpPr>
        <xdr:cNvPr id="1" name="Text Box 1"/>
        <xdr:cNvSpPr txBox="1">
          <a:spLocks noChangeArrowheads="1"/>
        </xdr:cNvSpPr>
      </xdr:nvSpPr>
      <xdr:spPr>
        <a:xfrm>
          <a:off x="5857875" y="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ng\BC%20th&#225;ng\NAM%202018\thang%207\thang7.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hang4.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244;ng%20khai%20qu&#253;%201.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ng\BC%20th&#225;ng\NAM%202019\thang%206\B&#225;o%20c&#225;o%20H&#272;ND\BC%20THU%20CHI%20CH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ng\BC%20th&#225;ng\NAM%202020\thang%204\thang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I4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8">
          <cell r="C48">
            <v>22100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CHI"/>
      <sheetName val="THU"/>
      <sheetName val="Cân đối"/>
    </sheetNames>
    <sheetDataSet>
      <sheetData sheetId="1">
        <row r="50">
          <cell r="D50">
            <v>12689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17">
          <cell r="G17">
            <v>0</v>
          </cell>
        </row>
        <row r="18">
          <cell r="G18">
            <v>0</v>
          </cell>
        </row>
        <row r="42">
          <cell r="G42">
            <v>0</v>
          </cell>
        </row>
        <row r="43">
          <cell r="G43">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1">
        <row r="23">
          <cell r="C23">
            <v>29000</v>
          </cell>
        </row>
        <row r="24">
          <cell r="C24">
            <v>2000000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96875" defaultRowHeight="15"/>
  <cols>
    <col min="1" max="1" width="9" style="2" customWidth="1"/>
    <col min="2" max="2" width="9" style="3" customWidth="1"/>
    <col min="3" max="16384" width="9" style="1" customWidth="1"/>
  </cols>
  <sheetData>
    <row r="1" ht="15.75"/>
    <row r="2" ht="15.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31"/>
  <sheetViews>
    <sheetView zoomScalePageLayoutView="0" workbookViewId="0" topLeftCell="A1">
      <selection activeCell="H1" sqref="H1:H16384"/>
    </sheetView>
  </sheetViews>
  <sheetFormatPr defaultColWidth="8.796875" defaultRowHeight="15"/>
  <cols>
    <col min="1" max="1" width="4.19921875" style="83" customWidth="1"/>
    <col min="2" max="2" width="39.59765625" style="4" customWidth="1"/>
    <col min="3" max="4" width="13" style="4" customWidth="1"/>
    <col min="5" max="6" width="12" style="4" customWidth="1"/>
    <col min="7" max="7" width="9" style="4" customWidth="1"/>
    <col min="8" max="8" width="12.59765625" style="4" hidden="1" customWidth="1"/>
    <col min="9" max="9" width="11.09765625" style="14" bestFit="1" customWidth="1"/>
    <col min="10" max="16384" width="9" style="4" customWidth="1"/>
  </cols>
  <sheetData>
    <row r="1" spans="1:6" ht="15.75">
      <c r="A1" s="183"/>
      <c r="B1" s="183"/>
      <c r="E1" s="183" t="s">
        <v>116</v>
      </c>
      <c r="F1" s="183"/>
    </row>
    <row r="3" spans="1:6" ht="18.75">
      <c r="A3" s="189" t="s">
        <v>126</v>
      </c>
      <c r="B3" s="189"/>
      <c r="C3" s="189"/>
      <c r="D3" s="189"/>
      <c r="E3" s="189"/>
      <c r="F3" s="189"/>
    </row>
    <row r="4" spans="1:6" ht="19.5" customHeight="1">
      <c r="A4" s="190" t="s">
        <v>127</v>
      </c>
      <c r="B4" s="190"/>
      <c r="C4" s="190"/>
      <c r="D4" s="190"/>
      <c r="E4" s="190"/>
      <c r="F4" s="190"/>
    </row>
    <row r="5" spans="1:6" ht="15.75">
      <c r="A5" s="191"/>
      <c r="B5" s="191"/>
      <c r="C5" s="191"/>
      <c r="D5" s="191"/>
      <c r="E5" s="191"/>
      <c r="F5" s="191"/>
    </row>
    <row r="6" spans="1:6" ht="25.5" customHeight="1">
      <c r="A6" s="78"/>
      <c r="D6" s="62"/>
      <c r="E6" s="192" t="s">
        <v>10</v>
      </c>
      <c r="F6" s="192"/>
    </row>
    <row r="7" spans="1:6" ht="25.5" customHeight="1">
      <c r="A7" s="182" t="s">
        <v>19</v>
      </c>
      <c r="B7" s="184" t="s">
        <v>61</v>
      </c>
      <c r="C7" s="185" t="s">
        <v>120</v>
      </c>
      <c r="D7" s="187" t="s">
        <v>108</v>
      </c>
      <c r="E7" s="182" t="s">
        <v>79</v>
      </c>
      <c r="F7" s="182"/>
    </row>
    <row r="8" spans="1:6" ht="25.5">
      <c r="A8" s="182"/>
      <c r="B8" s="184"/>
      <c r="C8" s="186"/>
      <c r="D8" s="188"/>
      <c r="E8" s="63" t="s">
        <v>52</v>
      </c>
      <c r="F8" s="63" t="s">
        <v>53</v>
      </c>
    </row>
    <row r="9" spans="1:9" ht="15.75">
      <c r="A9" s="64" t="s">
        <v>0</v>
      </c>
      <c r="B9" s="65" t="s">
        <v>7</v>
      </c>
      <c r="C9" s="65">
        <v>1</v>
      </c>
      <c r="D9" s="65">
        <v>2</v>
      </c>
      <c r="E9" s="65" t="s">
        <v>51</v>
      </c>
      <c r="F9" s="65">
        <v>4</v>
      </c>
      <c r="H9" s="18"/>
      <c r="I9" s="17"/>
    </row>
    <row r="10" spans="1:9" s="10" customFormat="1" ht="27" customHeight="1">
      <c r="A10" s="110" t="s">
        <v>0</v>
      </c>
      <c r="B10" s="77" t="s">
        <v>84</v>
      </c>
      <c r="C10" s="115">
        <f>C11+C16</f>
        <v>12997500</v>
      </c>
      <c r="D10" s="115">
        <f>D11+D16</f>
        <v>8000991</v>
      </c>
      <c r="E10" s="163">
        <f>D10/C10</f>
        <v>0.6155792267743797</v>
      </c>
      <c r="F10" s="165">
        <f>D10/H10</f>
        <v>0.9174986488638932</v>
      </c>
      <c r="H10" s="112">
        <v>8720439</v>
      </c>
      <c r="I10" s="67"/>
    </row>
    <row r="11" spans="1:9" s="9" customFormat="1" ht="27" customHeight="1">
      <c r="A11" s="68" t="s">
        <v>1</v>
      </c>
      <c r="B11" s="73" t="s">
        <v>80</v>
      </c>
      <c r="C11" s="88">
        <f>SUM(C12:C15)</f>
        <v>12997500</v>
      </c>
      <c r="D11" s="88">
        <f>SUM(D12:D15)</f>
        <v>4678001</v>
      </c>
      <c r="E11" s="163">
        <f>D11/C11</f>
        <v>0.35991544527793806</v>
      </c>
      <c r="F11" s="163">
        <f>THU!G9</f>
        <v>0.88</v>
      </c>
      <c r="H11" s="113">
        <v>4678001</v>
      </c>
      <c r="I11" s="111"/>
    </row>
    <row r="12" spans="1:9" ht="27" customHeight="1">
      <c r="A12" s="69">
        <v>1</v>
      </c>
      <c r="B12" s="74" t="s">
        <v>22</v>
      </c>
      <c r="C12" s="117">
        <f>THU!C10</f>
        <v>10997500</v>
      </c>
      <c r="D12" s="117">
        <f>THU!E10</f>
        <v>4107230</v>
      </c>
      <c r="E12" s="164">
        <f>D12/C12</f>
        <v>0.37346942486928847</v>
      </c>
      <c r="F12" s="118">
        <f>THU!G10</f>
        <v>1.13</v>
      </c>
      <c r="H12" s="143">
        <v>4107230</v>
      </c>
      <c r="I12" s="66"/>
    </row>
    <row r="13" spans="1:9" ht="27" customHeight="1">
      <c r="A13" s="69">
        <v>2</v>
      </c>
      <c r="B13" s="74" t="s">
        <v>23</v>
      </c>
      <c r="C13" s="117"/>
      <c r="D13" s="117"/>
      <c r="E13" s="118"/>
      <c r="F13" s="118"/>
      <c r="H13" s="114"/>
      <c r="I13" s="15"/>
    </row>
    <row r="14" spans="1:9" ht="27" customHeight="1">
      <c r="A14" s="69">
        <v>3</v>
      </c>
      <c r="B14" s="74" t="s">
        <v>81</v>
      </c>
      <c r="C14" s="117">
        <f>THU!C32</f>
        <v>2000000</v>
      </c>
      <c r="D14" s="117">
        <f>THU!E32</f>
        <v>547173</v>
      </c>
      <c r="E14" s="118">
        <f>D14/C14</f>
        <v>0.2735865</v>
      </c>
      <c r="F14" s="118">
        <f>THU!G32</f>
        <v>0.8318720629529571</v>
      </c>
      <c r="H14" s="143">
        <v>547173</v>
      </c>
      <c r="I14" s="111"/>
    </row>
    <row r="15" spans="1:9" ht="27" customHeight="1">
      <c r="A15" s="69">
        <v>4</v>
      </c>
      <c r="B15" s="74" t="s">
        <v>24</v>
      </c>
      <c r="C15" s="117"/>
      <c r="D15" s="117">
        <f>THU!E39</f>
        <v>23598</v>
      </c>
      <c r="E15" s="118"/>
      <c r="F15" s="118">
        <f>THU!G39</f>
        <v>1.1875</v>
      </c>
      <c r="H15" s="18">
        <v>23598</v>
      </c>
      <c r="I15" s="15"/>
    </row>
    <row r="16" spans="1:9" s="12" customFormat="1" ht="27" customHeight="1">
      <c r="A16" s="71" t="s">
        <v>2</v>
      </c>
      <c r="B16" s="76" t="s">
        <v>36</v>
      </c>
      <c r="C16" s="119"/>
      <c r="D16" s="88">
        <v>3322990</v>
      </c>
      <c r="E16" s="116"/>
      <c r="F16" s="163">
        <f>D16/H16</f>
        <v>0.8220262128942979</v>
      </c>
      <c r="H16" s="135">
        <v>4042438</v>
      </c>
      <c r="I16" s="15"/>
    </row>
    <row r="17" spans="1:9" s="10" customFormat="1" ht="27" customHeight="1">
      <c r="A17" s="68" t="s">
        <v>7</v>
      </c>
      <c r="B17" s="73" t="s">
        <v>85</v>
      </c>
      <c r="C17" s="88">
        <f>C18+C25</f>
        <v>12840323</v>
      </c>
      <c r="D17" s="88">
        <f>D18+D25</f>
        <v>2957530</v>
      </c>
      <c r="E17" s="116">
        <f>D17/C17</f>
        <v>0.23033143325132865</v>
      </c>
      <c r="F17" s="120">
        <f>CHI!F10</f>
        <v>0.8788401507756447</v>
      </c>
      <c r="H17" s="67"/>
      <c r="I17" s="67"/>
    </row>
    <row r="18" spans="1:9" s="9" customFormat="1" ht="27" customHeight="1">
      <c r="A18" s="68" t="s">
        <v>1</v>
      </c>
      <c r="B18" s="73" t="s">
        <v>82</v>
      </c>
      <c r="C18" s="88">
        <f>SUM(C19:C24)</f>
        <v>11395765</v>
      </c>
      <c r="D18" s="88">
        <f>SUM(D19:D24)</f>
        <v>2750852</v>
      </c>
      <c r="E18" s="116">
        <f>D18/C18</f>
        <v>0.2413924822072059</v>
      </c>
      <c r="F18" s="116">
        <f>CHI!F11</f>
        <v>0.885234841609338</v>
      </c>
      <c r="H18" s="19"/>
      <c r="I18" s="15"/>
    </row>
    <row r="19" spans="1:9" ht="27" customHeight="1">
      <c r="A19" s="69">
        <v>1</v>
      </c>
      <c r="B19" s="74" t="s">
        <v>28</v>
      </c>
      <c r="C19" s="117">
        <f>CHI!C12</f>
        <v>2888070</v>
      </c>
      <c r="D19" s="117">
        <f>CHI!D12</f>
        <v>546344</v>
      </c>
      <c r="E19" s="118">
        <f>D19/C19</f>
        <v>0.18917270010768436</v>
      </c>
      <c r="F19" s="118">
        <f>CHI!F12</f>
        <v>0.7774593371565182</v>
      </c>
      <c r="I19" s="66"/>
    </row>
    <row r="20" spans="1:9" ht="27" customHeight="1">
      <c r="A20" s="69">
        <v>2</v>
      </c>
      <c r="B20" s="74" t="s">
        <v>31</v>
      </c>
      <c r="C20" s="117">
        <f>CHI!C18</f>
        <v>8275210</v>
      </c>
      <c r="D20" s="117">
        <f>CHI!D18</f>
        <v>2204508</v>
      </c>
      <c r="E20" s="118">
        <f>D20/C20</f>
        <v>0.26639904002436193</v>
      </c>
      <c r="F20" s="118">
        <f>CHI!F18</f>
        <v>0.9305813917533987</v>
      </c>
      <c r="I20" s="66"/>
    </row>
    <row r="21" spans="1:9" s="11" customFormat="1" ht="27" customHeight="1">
      <c r="A21" s="70">
        <v>3</v>
      </c>
      <c r="B21" s="75" t="s">
        <v>33</v>
      </c>
      <c r="C21" s="117">
        <f>CHI!C38</f>
        <v>5700</v>
      </c>
      <c r="D21" s="117">
        <f>CHI!D38</f>
        <v>0</v>
      </c>
      <c r="E21" s="118"/>
      <c r="F21" s="118"/>
      <c r="I21" s="66"/>
    </row>
    <row r="22" spans="1:9" ht="27" customHeight="1">
      <c r="A22" s="69">
        <v>4</v>
      </c>
      <c r="B22" s="74" t="s">
        <v>72</v>
      </c>
      <c r="C22" s="117">
        <f>CHI!C39</f>
        <v>1230</v>
      </c>
      <c r="D22" s="117"/>
      <c r="E22" s="118"/>
      <c r="F22" s="118"/>
      <c r="I22" s="66"/>
    </row>
    <row r="23" spans="1:9" ht="27" customHeight="1">
      <c r="A23" s="69">
        <v>5</v>
      </c>
      <c r="B23" s="74" t="s">
        <v>73</v>
      </c>
      <c r="C23" s="117">
        <f>CHI!C40</f>
        <v>225555</v>
      </c>
      <c r="D23" s="117"/>
      <c r="E23" s="118"/>
      <c r="F23" s="118"/>
      <c r="I23" s="66"/>
    </row>
    <row r="24" spans="1:9" ht="27" customHeight="1">
      <c r="A24" s="69" t="s">
        <v>93</v>
      </c>
      <c r="B24" s="74" t="s">
        <v>92</v>
      </c>
      <c r="C24" s="117"/>
      <c r="D24" s="117">
        <f>CHI!D41</f>
        <v>0</v>
      </c>
      <c r="E24" s="118"/>
      <c r="F24" s="140">
        <f>CHI!F41</f>
        <v>0</v>
      </c>
      <c r="I24" s="66"/>
    </row>
    <row r="25" spans="1:9" s="10" customFormat="1" ht="33" customHeight="1">
      <c r="A25" s="68" t="s">
        <v>2</v>
      </c>
      <c r="B25" s="73" t="s">
        <v>83</v>
      </c>
      <c r="C25" s="88">
        <f>CHI!C42</f>
        <v>1444558</v>
      </c>
      <c r="D25" s="88">
        <f>CHI!D42</f>
        <v>206678</v>
      </c>
      <c r="E25" s="116">
        <f>D25/C25</f>
        <v>0.1430735214508521</v>
      </c>
      <c r="F25" s="141">
        <f>CHI!F42</f>
        <v>0</v>
      </c>
      <c r="I25" s="15"/>
    </row>
    <row r="26" spans="1:9" s="13" customFormat="1" ht="27" customHeight="1">
      <c r="A26" s="68" t="s">
        <v>20</v>
      </c>
      <c r="B26" s="73" t="s">
        <v>115</v>
      </c>
      <c r="C26" s="88">
        <v>118000</v>
      </c>
      <c r="D26" s="88"/>
      <c r="E26" s="116"/>
      <c r="F26" s="116"/>
      <c r="I26" s="15"/>
    </row>
    <row r="27" spans="1:10" s="131" customFormat="1" ht="27" customHeight="1" hidden="1">
      <c r="A27" s="127" t="s">
        <v>86</v>
      </c>
      <c r="B27" s="128" t="s">
        <v>90</v>
      </c>
      <c r="C27" s="117">
        <v>29500</v>
      </c>
      <c r="D27" s="117">
        <f>'[1]CHI'!$I$49</f>
        <v>0</v>
      </c>
      <c r="E27" s="129"/>
      <c r="F27" s="130"/>
      <c r="G27" s="132"/>
      <c r="J27" s="66"/>
    </row>
    <row r="28" spans="1:10" s="13" customFormat="1" ht="27" customHeight="1">
      <c r="A28" s="153" t="s">
        <v>34</v>
      </c>
      <c r="B28" s="154" t="s">
        <v>110</v>
      </c>
      <c r="C28" s="155">
        <v>23600</v>
      </c>
      <c r="D28" s="155"/>
      <c r="E28" s="155"/>
      <c r="F28" s="156"/>
      <c r="G28" s="157"/>
      <c r="J28" s="15"/>
    </row>
    <row r="29" ht="22.5" customHeight="1"/>
    <row r="30" ht="15.75">
      <c r="D30" s="18"/>
    </row>
    <row r="31" ht="15.75">
      <c r="D31" s="18"/>
    </row>
  </sheetData>
  <sheetProtection/>
  <mergeCells count="11">
    <mergeCell ref="E7:F7"/>
    <mergeCell ref="A7:A8"/>
    <mergeCell ref="E1:F1"/>
    <mergeCell ref="B7:B8"/>
    <mergeCell ref="C7:C8"/>
    <mergeCell ref="D7:D8"/>
    <mergeCell ref="A1:B1"/>
    <mergeCell ref="A3:F3"/>
    <mergeCell ref="A4:F4"/>
    <mergeCell ref="A5:F5"/>
    <mergeCell ref="E6:F6"/>
  </mergeCells>
  <printOptions/>
  <pageMargins left="0.64" right="0.57" top="0.64" bottom="0.43" header="0.36" footer="0.3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K57"/>
  <sheetViews>
    <sheetView zoomScalePageLayoutView="0" workbookViewId="0" topLeftCell="A17">
      <selection activeCell="F2" sqref="F1:F16384"/>
    </sheetView>
  </sheetViews>
  <sheetFormatPr defaultColWidth="8.796875" defaultRowHeight="15"/>
  <cols>
    <col min="1" max="1" width="4.8984375" style="51" customWidth="1"/>
    <col min="2" max="2" width="43.09765625" style="21" bestFit="1" customWidth="1"/>
    <col min="3" max="3" width="13.5" style="6" customWidth="1"/>
    <col min="4" max="4" width="10.3984375" style="6" hidden="1" customWidth="1"/>
    <col min="5" max="5" width="13.5" style="6" customWidth="1"/>
    <col min="6" max="6" width="11.8984375" style="5" customWidth="1"/>
    <col min="7" max="7" width="12.69921875" style="160" customWidth="1"/>
    <col min="8" max="8" width="9" style="6" customWidth="1"/>
    <col min="9" max="9" width="12.59765625" style="16" hidden="1" customWidth="1"/>
    <col min="10" max="16384" width="9" style="6" customWidth="1"/>
  </cols>
  <sheetData>
    <row r="1" spans="1:7" ht="21" customHeight="1">
      <c r="A1" s="198"/>
      <c r="B1" s="198"/>
      <c r="F1" s="183" t="s">
        <v>117</v>
      </c>
      <c r="G1" s="183"/>
    </row>
    <row r="2" spans="1:5" ht="15.75">
      <c r="A2" s="199"/>
      <c r="B2" s="199"/>
      <c r="C2" s="22"/>
      <c r="D2" s="22"/>
      <c r="E2" s="22"/>
    </row>
    <row r="3" spans="1:7" ht="19.5" customHeight="1">
      <c r="A3" s="200" t="s">
        <v>119</v>
      </c>
      <c r="B3" s="200"/>
      <c r="C3" s="200"/>
      <c r="D3" s="200"/>
      <c r="E3" s="200"/>
      <c r="F3" s="200"/>
      <c r="G3" s="200"/>
    </row>
    <row r="4" spans="1:7" ht="20.25" customHeight="1">
      <c r="A4" s="190" t="s">
        <v>124</v>
      </c>
      <c r="B4" s="190"/>
      <c r="C4" s="190"/>
      <c r="D4" s="190"/>
      <c r="E4" s="190"/>
      <c r="F4" s="190"/>
      <c r="G4" s="190"/>
    </row>
    <row r="5" spans="1:7" ht="32.25" customHeight="1">
      <c r="A5" s="44"/>
      <c r="B5" s="23"/>
      <c r="C5" s="24"/>
      <c r="D5" s="24"/>
      <c r="E5" s="24"/>
      <c r="F5" s="193" t="s">
        <v>10</v>
      </c>
      <c r="G5" s="193"/>
    </row>
    <row r="6" spans="1:9" s="109" customFormat="1" ht="25.5" customHeight="1">
      <c r="A6" s="202" t="s">
        <v>19</v>
      </c>
      <c r="B6" s="203" t="s">
        <v>61</v>
      </c>
      <c r="C6" s="196" t="s">
        <v>120</v>
      </c>
      <c r="D6" s="196" t="s">
        <v>102</v>
      </c>
      <c r="E6" s="196" t="s">
        <v>108</v>
      </c>
      <c r="F6" s="195" t="s">
        <v>60</v>
      </c>
      <c r="G6" s="195"/>
      <c r="I6" s="201" t="s">
        <v>121</v>
      </c>
    </row>
    <row r="7" spans="1:9" s="109" customFormat="1" ht="25.5">
      <c r="A7" s="202"/>
      <c r="B7" s="203"/>
      <c r="C7" s="197"/>
      <c r="D7" s="197"/>
      <c r="E7" s="197"/>
      <c r="F7" s="29" t="s">
        <v>52</v>
      </c>
      <c r="G7" s="161" t="s">
        <v>53</v>
      </c>
      <c r="I7" s="201"/>
    </row>
    <row r="8" spans="1:7" s="56" customFormat="1" ht="12.75">
      <c r="A8" s="28" t="s">
        <v>0</v>
      </c>
      <c r="B8" s="28" t="s">
        <v>7</v>
      </c>
      <c r="C8" s="28">
        <v>1</v>
      </c>
      <c r="D8" s="28" t="s">
        <v>95</v>
      </c>
      <c r="E8" s="28">
        <v>2</v>
      </c>
      <c r="F8" s="55" t="s">
        <v>51</v>
      </c>
      <c r="G8" s="162">
        <v>4</v>
      </c>
    </row>
    <row r="9" spans="1:9" s="25" customFormat="1" ht="26.25" customHeight="1">
      <c r="A9" s="45" t="s">
        <v>0</v>
      </c>
      <c r="B9" s="30" t="s">
        <v>21</v>
      </c>
      <c r="C9" s="37">
        <f>C10+C31+C32+C39</f>
        <v>12997500</v>
      </c>
      <c r="D9" s="37">
        <f>D10+D31+D32+D39</f>
        <v>9522442</v>
      </c>
      <c r="E9" s="37">
        <f>E10+E31+E32+E39</f>
        <v>4678001</v>
      </c>
      <c r="F9" s="172">
        <f aca="true" t="shared" si="0" ref="F9:F24">E9/C9</f>
        <v>0.35991544527793806</v>
      </c>
      <c r="G9" s="173">
        <v>0.88</v>
      </c>
      <c r="I9" s="143">
        <v>7363361.277252</v>
      </c>
    </row>
    <row r="10" spans="1:11" s="26" customFormat="1" ht="22.5" customHeight="1">
      <c r="A10" s="46" t="s">
        <v>1</v>
      </c>
      <c r="B10" s="31" t="s">
        <v>22</v>
      </c>
      <c r="C10" s="38">
        <f>C11+C14+C15+C16+C17+C18+C19+C20+C26+C27+C28+C29+C30</f>
        <v>10997500</v>
      </c>
      <c r="D10" s="38">
        <f>D11+D14+D15+D16+D17+D18+D19+D20+D26+D27+D28+D29+D30</f>
        <v>9522442</v>
      </c>
      <c r="E10" s="38">
        <f>E11+E14+E15+E16+E17+E18+E19+E20+E26+E27+E28+E29+E30</f>
        <v>4107230</v>
      </c>
      <c r="F10" s="174">
        <f t="shared" si="0"/>
        <v>0.37346942486928847</v>
      </c>
      <c r="G10" s="173">
        <v>1.13</v>
      </c>
      <c r="I10" s="143">
        <v>6289892.277252</v>
      </c>
      <c r="J10" s="133"/>
      <c r="K10" s="133"/>
    </row>
    <row r="11" spans="1:9" ht="15.75">
      <c r="A11" s="47">
        <v>1</v>
      </c>
      <c r="B11" s="32" t="s">
        <v>37</v>
      </c>
      <c r="C11" s="40">
        <f>SUM(C12:C13)</f>
        <v>906000</v>
      </c>
      <c r="D11" s="40">
        <f>D12+D13</f>
        <v>883820</v>
      </c>
      <c r="E11" s="40">
        <v>268738</v>
      </c>
      <c r="F11" s="175">
        <f t="shared" si="0"/>
        <v>0.29662030905077263</v>
      </c>
      <c r="G11" s="176">
        <v>1.0580611124016206</v>
      </c>
      <c r="I11" s="59">
        <v>427652.31941</v>
      </c>
    </row>
    <row r="12" spans="1:9" s="54" customFormat="1" ht="15" customHeight="1" hidden="1">
      <c r="A12" s="52"/>
      <c r="B12" s="53" t="s">
        <v>5</v>
      </c>
      <c r="C12" s="166">
        <v>790000</v>
      </c>
      <c r="D12" s="159">
        <f>C12-19700</f>
        <v>770300</v>
      </c>
      <c r="E12" s="159">
        <v>228065</v>
      </c>
      <c r="F12" s="175">
        <f t="shared" si="0"/>
        <v>0.2886898734177215</v>
      </c>
      <c r="G12" s="176">
        <v>1.0793268434428285</v>
      </c>
      <c r="I12" s="144">
        <v>368669.737986</v>
      </c>
    </row>
    <row r="13" spans="1:9" s="54" customFormat="1" ht="15" customHeight="1" hidden="1">
      <c r="A13" s="52"/>
      <c r="B13" s="53" t="s">
        <v>6</v>
      </c>
      <c r="C13" s="166">
        <v>116000</v>
      </c>
      <c r="D13" s="159">
        <f>C13-2480</f>
        <v>113520</v>
      </c>
      <c r="E13" s="159">
        <v>40673</v>
      </c>
      <c r="F13" s="175">
        <f t="shared" si="0"/>
        <v>0.3506293103448276</v>
      </c>
      <c r="G13" s="176">
        <v>0.9527970389805097</v>
      </c>
      <c r="I13" s="144">
        <v>58982.581424</v>
      </c>
    </row>
    <row r="14" spans="1:9" ht="15.75">
      <c r="A14" s="47">
        <v>2</v>
      </c>
      <c r="B14" s="33" t="s">
        <v>38</v>
      </c>
      <c r="C14" s="39">
        <v>2812000</v>
      </c>
      <c r="D14" s="40">
        <f>C14-876120</f>
        <v>1935880</v>
      </c>
      <c r="E14" s="40">
        <v>1345038</v>
      </c>
      <c r="F14" s="176">
        <f t="shared" si="0"/>
        <v>0.4783207681365576</v>
      </c>
      <c r="G14" s="176">
        <v>1.3249021373170553</v>
      </c>
      <c r="I14" s="145">
        <v>1453180.162538</v>
      </c>
    </row>
    <row r="15" spans="1:9" ht="15.75">
      <c r="A15" s="47">
        <v>3</v>
      </c>
      <c r="B15" s="33" t="s">
        <v>39</v>
      </c>
      <c r="C15" s="39">
        <v>2436000</v>
      </c>
      <c r="D15" s="40">
        <f>C15-59620</f>
        <v>2376380</v>
      </c>
      <c r="E15" s="40">
        <v>659775</v>
      </c>
      <c r="F15" s="175">
        <f t="shared" si="0"/>
        <v>0.2708435960591133</v>
      </c>
      <c r="G15" s="176">
        <v>1.045100371770766</v>
      </c>
      <c r="I15" s="145">
        <v>918436.405815</v>
      </c>
    </row>
    <row r="16" spans="1:9" ht="15.75">
      <c r="A16" s="47">
        <v>4</v>
      </c>
      <c r="B16" s="33" t="s">
        <v>40</v>
      </c>
      <c r="C16" s="39">
        <v>750000</v>
      </c>
      <c r="D16" s="40">
        <f>C16-18400</f>
        <v>731600</v>
      </c>
      <c r="E16" s="40">
        <v>292571</v>
      </c>
      <c r="F16" s="175">
        <f t="shared" si="0"/>
        <v>0.39009466666666665</v>
      </c>
      <c r="G16" s="176">
        <v>0.8851866307231959</v>
      </c>
      <c r="I16" s="145">
        <v>527587.097827</v>
      </c>
    </row>
    <row r="17" spans="1:9" ht="15.75">
      <c r="A17" s="47">
        <v>5</v>
      </c>
      <c r="B17" s="33" t="s">
        <v>41</v>
      </c>
      <c r="C17" s="39">
        <v>890000</v>
      </c>
      <c r="D17" s="40">
        <f>C17-343118</f>
        <v>546882</v>
      </c>
      <c r="E17" s="40">
        <v>246675</v>
      </c>
      <c r="F17" s="175">
        <f t="shared" si="0"/>
        <v>0.2771629213483146</v>
      </c>
      <c r="G17" s="176">
        <v>1.115853327543155</v>
      </c>
      <c r="I17" s="145">
        <v>474354.584832</v>
      </c>
    </row>
    <row r="18" spans="1:9" ht="15.75">
      <c r="A18" s="47">
        <v>6</v>
      </c>
      <c r="B18" s="33" t="s">
        <v>43</v>
      </c>
      <c r="C18" s="39">
        <v>460000</v>
      </c>
      <c r="D18" s="40">
        <f>C18</f>
        <v>460000</v>
      </c>
      <c r="E18" s="40">
        <v>105100</v>
      </c>
      <c r="F18" s="175">
        <f t="shared" si="0"/>
        <v>0.22847826086956521</v>
      </c>
      <c r="G18" s="176">
        <v>0.6850341865300509</v>
      </c>
      <c r="I18" s="145">
        <v>264321.120784</v>
      </c>
    </row>
    <row r="19" spans="1:9" ht="15.75">
      <c r="A19" s="47">
        <v>7</v>
      </c>
      <c r="B19" s="33" t="s">
        <v>44</v>
      </c>
      <c r="C19" s="39">
        <v>147500</v>
      </c>
      <c r="D19" s="40">
        <f>C19-60000</f>
        <v>87500</v>
      </c>
      <c r="E19" s="40">
        <v>47492</v>
      </c>
      <c r="F19" s="175">
        <f t="shared" si="0"/>
        <v>0.32197966101694914</v>
      </c>
      <c r="G19" s="176">
        <v>0.9250667134147529</v>
      </c>
      <c r="I19" s="145">
        <v>75712.151348</v>
      </c>
    </row>
    <row r="20" spans="1:9" ht="22.5" customHeight="1">
      <c r="A20" s="47">
        <v>8</v>
      </c>
      <c r="B20" s="33" t="s">
        <v>42</v>
      </c>
      <c r="C20" s="39">
        <f>SUM(C21:C25)</f>
        <v>2279000</v>
      </c>
      <c r="D20" s="39">
        <f>SUM(D21:D25)</f>
        <v>2309000</v>
      </c>
      <c r="E20" s="39">
        <v>1045085</v>
      </c>
      <c r="F20" s="175">
        <f t="shared" si="0"/>
        <v>0.4585717419921018</v>
      </c>
      <c r="G20" s="176">
        <v>1.187651924691946</v>
      </c>
      <c r="I20" s="145">
        <v>1952134.5587610002</v>
      </c>
    </row>
    <row r="21" spans="1:9" s="139" customFormat="1" ht="15">
      <c r="A21" s="136"/>
      <c r="B21" s="137" t="s">
        <v>97</v>
      </c>
      <c r="C21" s="166">
        <v>0</v>
      </c>
      <c r="D21" s="138">
        <f>'[2]THU'!D22</f>
        <v>0</v>
      </c>
      <c r="E21" s="138">
        <v>0</v>
      </c>
      <c r="F21" s="177"/>
      <c r="G21" s="178"/>
      <c r="I21" s="146"/>
    </row>
    <row r="22" spans="1:9" s="139" customFormat="1" ht="15">
      <c r="A22" s="136"/>
      <c r="B22" s="137" t="s">
        <v>98</v>
      </c>
      <c r="C22" s="166">
        <f>'[5]THU'!C23</f>
        <v>29000</v>
      </c>
      <c r="D22" s="159">
        <v>29000</v>
      </c>
      <c r="E22" s="159">
        <v>1865</v>
      </c>
      <c r="F22" s="177">
        <f t="shared" si="0"/>
        <v>0.06431034482758621</v>
      </c>
      <c r="G22" s="178">
        <v>1.1700125470514429</v>
      </c>
      <c r="I22" s="146">
        <v>13543.145741</v>
      </c>
    </row>
    <row r="23" spans="1:9" s="139" customFormat="1" ht="15">
      <c r="A23" s="136"/>
      <c r="B23" s="137" t="s">
        <v>99</v>
      </c>
      <c r="C23" s="166">
        <f>'[5]THU'!C24</f>
        <v>2000000</v>
      </c>
      <c r="D23" s="159">
        <v>2000000</v>
      </c>
      <c r="E23" s="159">
        <v>1028808</v>
      </c>
      <c r="F23" s="177">
        <f>E23/C23</f>
        <v>0.514404</v>
      </c>
      <c r="G23" s="178">
        <v>1.1910257003936096</v>
      </c>
      <c r="I23" s="146">
        <v>1863693.076907</v>
      </c>
    </row>
    <row r="24" spans="1:9" s="139" customFormat="1" ht="15">
      <c r="A24" s="136"/>
      <c r="B24" s="137" t="s">
        <v>100</v>
      </c>
      <c r="C24" s="166">
        <v>250000</v>
      </c>
      <c r="D24" s="159">
        <v>280000</v>
      </c>
      <c r="E24" s="159">
        <v>14412</v>
      </c>
      <c r="F24" s="177">
        <f t="shared" si="0"/>
        <v>0.057648</v>
      </c>
      <c r="G24" s="178">
        <v>0.9894953656024716</v>
      </c>
      <c r="I24" s="146">
        <v>74868.336113</v>
      </c>
    </row>
    <row r="25" spans="1:9" s="139" customFormat="1" ht="15">
      <c r="A25" s="136"/>
      <c r="B25" s="137" t="s">
        <v>101</v>
      </c>
      <c r="C25" s="166">
        <v>0</v>
      </c>
      <c r="D25" s="159"/>
      <c r="E25" s="159">
        <v>0</v>
      </c>
      <c r="F25" s="177"/>
      <c r="G25" s="178"/>
      <c r="I25" s="146">
        <v>30</v>
      </c>
    </row>
    <row r="26" spans="1:9" ht="15.75">
      <c r="A26" s="47">
        <v>9</v>
      </c>
      <c r="B26" s="32" t="s">
        <v>45</v>
      </c>
      <c r="C26" s="39">
        <v>25000</v>
      </c>
      <c r="D26" s="40">
        <f>C26-29120</f>
        <v>-4120</v>
      </c>
      <c r="E26" s="40">
        <v>6387</v>
      </c>
      <c r="F26" s="175">
        <f>E26/C26</f>
        <v>0.25548</v>
      </c>
      <c r="G26" s="176">
        <v>5.077106518282989</v>
      </c>
      <c r="I26" s="145">
        <v>34182.60318</v>
      </c>
    </row>
    <row r="27" spans="1:9" ht="47.25">
      <c r="A27" s="47">
        <v>10</v>
      </c>
      <c r="B27" s="32" t="s">
        <v>46</v>
      </c>
      <c r="C27" s="39">
        <v>14000</v>
      </c>
      <c r="D27" s="40">
        <f>C27</f>
        <v>14000</v>
      </c>
      <c r="E27" s="40">
        <v>0</v>
      </c>
      <c r="F27" s="175">
        <f>E27/C27</f>
        <v>0</v>
      </c>
      <c r="G27" s="176"/>
      <c r="I27" s="145">
        <v>1538</v>
      </c>
    </row>
    <row r="28" spans="1:9" ht="15.75">
      <c r="A28" s="47">
        <v>11</v>
      </c>
      <c r="B28" s="32" t="s">
        <v>47</v>
      </c>
      <c r="C28" s="39">
        <v>40000</v>
      </c>
      <c r="D28" s="40">
        <v>38000</v>
      </c>
      <c r="E28" s="40">
        <v>10846</v>
      </c>
      <c r="F28" s="175">
        <f>E28/C28</f>
        <v>0.27115</v>
      </c>
      <c r="G28" s="176">
        <v>0.9172868741542625</v>
      </c>
      <c r="I28" s="145">
        <v>20488.82433</v>
      </c>
    </row>
    <row r="29" spans="1:9" ht="15.75">
      <c r="A29" s="47">
        <v>12</v>
      </c>
      <c r="B29" s="32" t="s">
        <v>48</v>
      </c>
      <c r="C29" s="39">
        <v>18000</v>
      </c>
      <c r="D29" s="39">
        <v>20000</v>
      </c>
      <c r="E29" s="39">
        <v>3394</v>
      </c>
      <c r="F29" s="175">
        <f>E29/C29</f>
        <v>0.18855555555555556</v>
      </c>
      <c r="G29" s="176">
        <v>1.1427609427609429</v>
      </c>
      <c r="I29" s="145">
        <v>8969.888131</v>
      </c>
    </row>
    <row r="30" spans="1:9" ht="15.75">
      <c r="A30" s="47">
        <v>13</v>
      </c>
      <c r="B30" s="33" t="s">
        <v>49</v>
      </c>
      <c r="C30" s="39">
        <v>220000</v>
      </c>
      <c r="D30" s="39">
        <v>123500</v>
      </c>
      <c r="E30" s="39">
        <v>76129</v>
      </c>
      <c r="F30" s="175">
        <f>E30/C30</f>
        <v>0.34604090909090907</v>
      </c>
      <c r="G30" s="176">
        <v>1.1331418194808287</v>
      </c>
      <c r="I30" s="145">
        <v>131334.560296</v>
      </c>
    </row>
    <row r="31" spans="1:9" s="7" customFormat="1" ht="22.5" customHeight="1">
      <c r="A31" s="48" t="s">
        <v>2</v>
      </c>
      <c r="B31" s="34" t="s">
        <v>23</v>
      </c>
      <c r="C31" s="41"/>
      <c r="D31" s="41"/>
      <c r="E31" s="41"/>
      <c r="F31" s="174"/>
      <c r="G31" s="179"/>
      <c r="I31" s="57"/>
    </row>
    <row r="32" spans="1:9" s="7" customFormat="1" ht="22.5" customHeight="1">
      <c r="A32" s="48" t="s">
        <v>3</v>
      </c>
      <c r="B32" s="34" t="s">
        <v>50</v>
      </c>
      <c r="C32" s="38">
        <f>SUM(C33:C38)</f>
        <v>2000000</v>
      </c>
      <c r="D32" s="38">
        <f>SUM(D33:D38)</f>
        <v>0</v>
      </c>
      <c r="E32" s="38">
        <f>SUM(E33:E38)</f>
        <v>547173</v>
      </c>
      <c r="F32" s="174">
        <f aca="true" t="shared" si="1" ref="F32:F37">E32/C32</f>
        <v>0.2735865</v>
      </c>
      <c r="G32" s="179">
        <v>0.8318720629529571</v>
      </c>
      <c r="I32" s="143">
        <v>1024439</v>
      </c>
    </row>
    <row r="33" spans="1:9" s="20" customFormat="1" ht="15.75">
      <c r="A33" s="49">
        <v>1</v>
      </c>
      <c r="B33" s="35" t="s">
        <v>111</v>
      </c>
      <c r="C33" s="42">
        <v>1585000</v>
      </c>
      <c r="D33" s="42">
        <f>'[2]THU'!D35</f>
        <v>0</v>
      </c>
      <c r="E33" s="42">
        <v>397914</v>
      </c>
      <c r="F33" s="175">
        <f t="shared" si="1"/>
        <v>0.2510498422712934</v>
      </c>
      <c r="G33" s="176">
        <v>0.9338862759455882</v>
      </c>
      <c r="I33" s="58">
        <v>778339</v>
      </c>
    </row>
    <row r="34" spans="1:9" s="20" customFormat="1" ht="15.75">
      <c r="A34" s="49">
        <v>2</v>
      </c>
      <c r="B34" s="35" t="s">
        <v>54</v>
      </c>
      <c r="C34" s="42">
        <v>15000</v>
      </c>
      <c r="D34" s="42">
        <f>'[2]THU'!D36</f>
        <v>0</v>
      </c>
      <c r="E34" s="42">
        <v>4407</v>
      </c>
      <c r="F34" s="175">
        <f t="shared" si="1"/>
        <v>0.2938</v>
      </c>
      <c r="G34" s="176">
        <v>2.6644498186215237</v>
      </c>
      <c r="I34" s="58">
        <v>4500</v>
      </c>
    </row>
    <row r="35" spans="1:9" s="20" customFormat="1" ht="15.75">
      <c r="A35" s="49">
        <v>3</v>
      </c>
      <c r="B35" s="35" t="s">
        <v>55</v>
      </c>
      <c r="C35" s="42">
        <v>140000</v>
      </c>
      <c r="D35" s="42">
        <f>'[2]THU'!D37</f>
        <v>0</v>
      </c>
      <c r="E35" s="42">
        <v>61844</v>
      </c>
      <c r="F35" s="175">
        <f t="shared" si="1"/>
        <v>0.44174285714285716</v>
      </c>
      <c r="G35" s="176">
        <v>0.5067103646046702</v>
      </c>
      <c r="I35" s="58">
        <v>108267</v>
      </c>
    </row>
    <row r="36" spans="1:9" s="20" customFormat="1" ht="15.75">
      <c r="A36" s="49">
        <v>4</v>
      </c>
      <c r="B36" s="35" t="s">
        <v>56</v>
      </c>
      <c r="C36" s="42">
        <v>250000</v>
      </c>
      <c r="D36" s="42">
        <f>'[2]THU'!D38</f>
        <v>0</v>
      </c>
      <c r="E36" s="42">
        <v>76289</v>
      </c>
      <c r="F36" s="175">
        <f t="shared" si="1"/>
        <v>0.305156</v>
      </c>
      <c r="G36" s="176">
        <v>0.7380401869068465</v>
      </c>
      <c r="I36" s="58">
        <v>121614</v>
      </c>
    </row>
    <row r="37" spans="1:9" s="20" customFormat="1" ht="15.75">
      <c r="A37" s="49">
        <v>5</v>
      </c>
      <c r="B37" s="35" t="s">
        <v>57</v>
      </c>
      <c r="C37" s="42">
        <v>10000</v>
      </c>
      <c r="D37" s="42">
        <f>'[2]THU'!D39</f>
        <v>0</v>
      </c>
      <c r="E37" s="42">
        <v>231</v>
      </c>
      <c r="F37" s="175">
        <f t="shared" si="1"/>
        <v>0.0231</v>
      </c>
      <c r="G37" s="176">
        <v>0.08629062383264849</v>
      </c>
      <c r="I37" s="58">
        <v>6345</v>
      </c>
    </row>
    <row r="38" spans="1:9" s="20" customFormat="1" ht="15.75">
      <c r="A38" s="49">
        <v>6</v>
      </c>
      <c r="B38" s="35" t="s">
        <v>58</v>
      </c>
      <c r="C38" s="42">
        <v>0</v>
      </c>
      <c r="D38" s="42">
        <f>'[2]THU'!D40</f>
        <v>0</v>
      </c>
      <c r="E38" s="42">
        <v>6488</v>
      </c>
      <c r="F38" s="175"/>
      <c r="G38" s="176"/>
      <c r="I38" s="58">
        <v>5374</v>
      </c>
    </row>
    <row r="39" spans="1:9" s="7" customFormat="1" ht="22.5" customHeight="1">
      <c r="A39" s="48" t="s">
        <v>4</v>
      </c>
      <c r="B39" s="34" t="s">
        <v>94</v>
      </c>
      <c r="C39" s="41">
        <v>0</v>
      </c>
      <c r="D39" s="41">
        <f>'[2]THU'!D42</f>
        <v>0</v>
      </c>
      <c r="E39" s="41">
        <v>23598</v>
      </c>
      <c r="F39" s="174"/>
      <c r="G39" s="179">
        <v>1.1875</v>
      </c>
      <c r="I39" s="57">
        <v>49030</v>
      </c>
    </row>
    <row r="40" spans="1:9" s="7" customFormat="1" ht="22.5" customHeight="1">
      <c r="A40" s="48" t="s">
        <v>7</v>
      </c>
      <c r="B40" s="34" t="s">
        <v>59</v>
      </c>
      <c r="C40" s="41">
        <f>C41+C42</f>
        <v>9823058</v>
      </c>
      <c r="D40" s="41"/>
      <c r="E40" s="41">
        <f>E41+E42</f>
        <v>3782300</v>
      </c>
      <c r="F40" s="174">
        <f>E40/C40</f>
        <v>0.3850430283522707</v>
      </c>
      <c r="G40" s="179"/>
      <c r="I40" s="57">
        <v>5734920.265362999</v>
      </c>
    </row>
    <row r="41" spans="1:9" s="20" customFormat="1" ht="22.5" customHeight="1">
      <c r="A41" s="49">
        <v>1</v>
      </c>
      <c r="B41" s="35" t="s">
        <v>25</v>
      </c>
      <c r="C41" s="42">
        <v>6617058</v>
      </c>
      <c r="D41" s="42"/>
      <c r="E41" s="42">
        <v>2617875</v>
      </c>
      <c r="F41" s="175">
        <f>E41/C41</f>
        <v>0.3956252159192197</v>
      </c>
      <c r="G41" s="176"/>
      <c r="I41" s="58">
        <v>3489005.873356999</v>
      </c>
    </row>
    <row r="42" spans="1:9" ht="21" customHeight="1">
      <c r="A42" s="50">
        <v>2</v>
      </c>
      <c r="B42" s="36" t="s">
        <v>26</v>
      </c>
      <c r="C42" s="43">
        <v>3206000</v>
      </c>
      <c r="D42" s="43"/>
      <c r="E42" s="43">
        <v>1164425</v>
      </c>
      <c r="F42" s="180">
        <f>E42/C42</f>
        <v>0.36320180910792266</v>
      </c>
      <c r="G42" s="181"/>
      <c r="I42" s="59">
        <v>2245914.3920060005</v>
      </c>
    </row>
    <row r="43" ht="15.75">
      <c r="E43" s="24"/>
    </row>
    <row r="45" ht="15.75">
      <c r="E45" s="24"/>
    </row>
    <row r="47" spans="5:6" ht="15.75">
      <c r="E47" s="194"/>
      <c r="F47" s="194"/>
    </row>
    <row r="53" ht="13.5" customHeight="1"/>
    <row r="54" spans="3:5" ht="15.75" hidden="1">
      <c r="C54" s="6">
        <v>1124693</v>
      </c>
      <c r="D54" s="6">
        <v>1124693</v>
      </c>
      <c r="E54" s="24"/>
    </row>
    <row r="55" spans="3:5" ht="15.75" hidden="1">
      <c r="C55" s="27">
        <f>C41+C54</f>
        <v>7741751</v>
      </c>
      <c r="D55" s="27">
        <f>D41+D54</f>
        <v>1124693</v>
      </c>
      <c r="E55" s="8"/>
    </row>
    <row r="56" ht="15.75" hidden="1"/>
    <row r="57" ht="15.75">
      <c r="E57" s="24"/>
    </row>
  </sheetData>
  <sheetProtection/>
  <mergeCells count="14">
    <mergeCell ref="I6:I7"/>
    <mergeCell ref="A6:A7"/>
    <mergeCell ref="B6:B7"/>
    <mergeCell ref="C6:C7"/>
    <mergeCell ref="D6:D7"/>
    <mergeCell ref="F5:G5"/>
    <mergeCell ref="E47:F47"/>
    <mergeCell ref="F6:G6"/>
    <mergeCell ref="E6:E7"/>
    <mergeCell ref="A1:B1"/>
    <mergeCell ref="A2:B2"/>
    <mergeCell ref="A3:G3"/>
    <mergeCell ref="A4:G4"/>
    <mergeCell ref="F1:G1"/>
  </mergeCells>
  <printOptions/>
  <pageMargins left="0.57" right="0.36" top="0.62" bottom="0.7" header="0.23" footer="0.16"/>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L20" sqref="L20"/>
    </sheetView>
  </sheetViews>
  <sheetFormatPr defaultColWidth="8.796875" defaultRowHeight="15"/>
  <cols>
    <col min="1" max="1" width="4.19921875" style="83" customWidth="1"/>
    <col min="2" max="2" width="45.59765625" style="4" customWidth="1"/>
    <col min="3" max="4" width="13.09765625" style="4" customWidth="1"/>
    <col min="5" max="5" width="10.69921875" style="4" customWidth="1"/>
    <col min="6" max="6" width="12.5" style="4" customWidth="1"/>
    <col min="7" max="7" width="9" style="4" customWidth="1"/>
    <col min="8" max="8" width="12.59765625" style="93" hidden="1" customWidth="1"/>
    <col min="9" max="9" width="11.09765625" style="14" bestFit="1" customWidth="1"/>
    <col min="10" max="16384" width="9" style="4" customWidth="1"/>
  </cols>
  <sheetData>
    <row r="1" spans="1:6" ht="15.75">
      <c r="A1" s="183"/>
      <c r="B1" s="183"/>
      <c r="E1" s="183" t="s">
        <v>118</v>
      </c>
      <c r="F1" s="183"/>
    </row>
    <row r="3" spans="1:9" s="60" customFormat="1" ht="18.75">
      <c r="A3" s="189" t="s">
        <v>123</v>
      </c>
      <c r="B3" s="189"/>
      <c r="C3" s="189"/>
      <c r="D3" s="189"/>
      <c r="E3" s="189"/>
      <c r="F3" s="189"/>
      <c r="H3" s="94"/>
      <c r="I3" s="61"/>
    </row>
    <row r="4" spans="1:8" ht="19.5" customHeight="1">
      <c r="A4" s="190" t="s">
        <v>124</v>
      </c>
      <c r="B4" s="190"/>
      <c r="C4" s="190"/>
      <c r="D4" s="190"/>
      <c r="E4" s="190"/>
      <c r="F4" s="190"/>
      <c r="G4" s="158"/>
      <c r="H4" s="158"/>
    </row>
    <row r="5" spans="1:6" ht="15.75">
      <c r="A5" s="191"/>
      <c r="B5" s="191"/>
      <c r="C5" s="191"/>
      <c r="D5" s="191"/>
      <c r="E5" s="191"/>
      <c r="F5" s="191"/>
    </row>
    <row r="6" spans="1:6" ht="25.5" customHeight="1">
      <c r="A6" s="78"/>
      <c r="D6" s="62"/>
      <c r="E6" s="204" t="s">
        <v>10</v>
      </c>
      <c r="F6" s="204"/>
    </row>
    <row r="7" spans="1:8" ht="21" customHeight="1">
      <c r="A7" s="182" t="s">
        <v>19</v>
      </c>
      <c r="B7" s="184" t="s">
        <v>61</v>
      </c>
      <c r="C7" s="182" t="s">
        <v>122</v>
      </c>
      <c r="D7" s="195" t="s">
        <v>109</v>
      </c>
      <c r="E7" s="182" t="s">
        <v>60</v>
      </c>
      <c r="F7" s="182"/>
      <c r="H7" s="201" t="s">
        <v>125</v>
      </c>
    </row>
    <row r="8" spans="1:8" ht="39.75" customHeight="1">
      <c r="A8" s="182"/>
      <c r="B8" s="184"/>
      <c r="C8" s="182"/>
      <c r="D8" s="195"/>
      <c r="E8" s="63" t="s">
        <v>52</v>
      </c>
      <c r="F8" s="63" t="s">
        <v>53</v>
      </c>
      <c r="H8" s="201"/>
    </row>
    <row r="9" spans="1:9" ht="15.75">
      <c r="A9" s="64" t="s">
        <v>0</v>
      </c>
      <c r="B9" s="65" t="s">
        <v>7</v>
      </c>
      <c r="C9" s="65">
        <v>1</v>
      </c>
      <c r="D9" s="65">
        <v>2</v>
      </c>
      <c r="E9" s="65" t="s">
        <v>51</v>
      </c>
      <c r="F9" s="65">
        <v>4</v>
      </c>
      <c r="I9" s="17"/>
    </row>
    <row r="10" spans="1:9" s="10" customFormat="1" ht="21" customHeight="1">
      <c r="A10" s="107"/>
      <c r="B10" s="72" t="s">
        <v>27</v>
      </c>
      <c r="C10" s="108">
        <f>C11+C42</f>
        <v>12840323</v>
      </c>
      <c r="D10" s="108">
        <f>D11+D42</f>
        <v>2957530</v>
      </c>
      <c r="E10" s="167">
        <f>D10/C10</f>
        <v>0.23033143325132865</v>
      </c>
      <c r="F10" s="167">
        <v>0.8788401507756447</v>
      </c>
      <c r="H10" s="148">
        <v>6844362</v>
      </c>
      <c r="I10" s="67"/>
    </row>
    <row r="11" spans="1:9" s="9" customFormat="1" ht="21" customHeight="1">
      <c r="A11" s="79" t="s">
        <v>0</v>
      </c>
      <c r="B11" s="73" t="s">
        <v>11</v>
      </c>
      <c r="C11" s="88">
        <f>C12+C18+C38+C39+C40</f>
        <v>11395765</v>
      </c>
      <c r="D11" s="88">
        <f>D12+D18+D38+D39+D40</f>
        <v>2750852</v>
      </c>
      <c r="E11" s="168">
        <f>D11/C11</f>
        <v>0.2413924822072059</v>
      </c>
      <c r="F11" s="169">
        <v>0.885234841609338</v>
      </c>
      <c r="H11" s="149">
        <v>6470228.5</v>
      </c>
      <c r="I11" s="15"/>
    </row>
    <row r="12" spans="1:9" s="10" customFormat="1" ht="21" customHeight="1">
      <c r="A12" s="79" t="s">
        <v>1</v>
      </c>
      <c r="B12" s="73" t="s">
        <v>28</v>
      </c>
      <c r="C12" s="89">
        <f>SUM(C13:C17)</f>
        <v>2888070</v>
      </c>
      <c r="D12" s="89">
        <f>SUM(D13:D17)</f>
        <v>546344</v>
      </c>
      <c r="E12" s="168">
        <f>D12/C12</f>
        <v>0.18917270010768436</v>
      </c>
      <c r="F12" s="168">
        <v>0.7774593371565182</v>
      </c>
      <c r="H12" s="148">
        <v>1828446</v>
      </c>
      <c r="I12" s="15"/>
    </row>
    <row r="13" spans="1:9" ht="22.5" customHeight="1">
      <c r="A13" s="80">
        <v>1</v>
      </c>
      <c r="B13" s="74" t="s">
        <v>29</v>
      </c>
      <c r="C13" s="90">
        <v>2706470</v>
      </c>
      <c r="D13" s="90">
        <v>543344</v>
      </c>
      <c r="E13" s="170">
        <f>D13/C13</f>
        <v>0.20075744419853167</v>
      </c>
      <c r="F13" s="170">
        <v>0.7731902722240406</v>
      </c>
      <c r="H13" s="150">
        <v>1827274</v>
      </c>
      <c r="I13" s="15"/>
    </row>
    <row r="14" spans="1:9" ht="47.25">
      <c r="A14" s="80">
        <v>2</v>
      </c>
      <c r="B14" s="74" t="s">
        <v>62</v>
      </c>
      <c r="C14" s="90">
        <v>0</v>
      </c>
      <c r="D14" s="90">
        <v>0</v>
      </c>
      <c r="E14" s="170"/>
      <c r="F14" s="168"/>
      <c r="H14" s="150">
        <v>0</v>
      </c>
      <c r="I14" s="15"/>
    </row>
    <row r="15" spans="1:9" ht="20.25" customHeight="1">
      <c r="A15" s="80">
        <v>3</v>
      </c>
      <c r="B15" s="74" t="s">
        <v>30</v>
      </c>
      <c r="C15" s="90">
        <v>40000</v>
      </c>
      <c r="D15" s="90">
        <v>3000</v>
      </c>
      <c r="E15" s="170">
        <f>D15/C15</f>
        <v>0.075</v>
      </c>
      <c r="F15" s="168"/>
      <c r="H15" s="150">
        <v>1172</v>
      </c>
      <c r="I15" s="15"/>
    </row>
    <row r="16" spans="1:9" ht="20.25" customHeight="1">
      <c r="A16" s="69" t="s">
        <v>89</v>
      </c>
      <c r="B16" s="74" t="s">
        <v>112</v>
      </c>
      <c r="C16" s="90">
        <v>118000</v>
      </c>
      <c r="D16" s="90"/>
      <c r="E16" s="170"/>
      <c r="F16" s="168"/>
      <c r="H16" s="150"/>
      <c r="I16" s="15"/>
    </row>
    <row r="17" spans="1:9" ht="20.25" customHeight="1">
      <c r="A17" s="69" t="s">
        <v>114</v>
      </c>
      <c r="B17" s="74" t="s">
        <v>113</v>
      </c>
      <c r="C17" s="90">
        <v>23600</v>
      </c>
      <c r="D17" s="90">
        <f>'[4]Sheet2'!G17</f>
        <v>0</v>
      </c>
      <c r="E17" s="170"/>
      <c r="F17" s="168"/>
      <c r="H17" s="150">
        <v>0</v>
      </c>
      <c r="I17" s="15"/>
    </row>
    <row r="18" spans="1:10" s="10" customFormat="1" ht="21.75" customHeight="1">
      <c r="A18" s="79" t="s">
        <v>2</v>
      </c>
      <c r="B18" s="73" t="s">
        <v>31</v>
      </c>
      <c r="C18" s="89">
        <v>8275210</v>
      </c>
      <c r="D18" s="89">
        <v>2204508</v>
      </c>
      <c r="E18" s="168">
        <f>D18/C18</f>
        <v>0.26639904002436193</v>
      </c>
      <c r="F18" s="168">
        <v>0.9305813917533987</v>
      </c>
      <c r="H18" s="89">
        <v>4605987.5</v>
      </c>
      <c r="I18" s="15"/>
      <c r="J18" s="134"/>
    </row>
    <row r="19" spans="1:9" ht="18.75" customHeight="1">
      <c r="A19" s="80"/>
      <c r="B19" s="74" t="s">
        <v>32</v>
      </c>
      <c r="C19" s="90"/>
      <c r="D19" s="90"/>
      <c r="E19" s="170"/>
      <c r="F19" s="170"/>
      <c r="H19" s="150"/>
      <c r="I19" s="66"/>
    </row>
    <row r="20" spans="1:9" ht="18.75" customHeight="1">
      <c r="A20" s="80">
        <v>1</v>
      </c>
      <c r="B20" s="74" t="s">
        <v>63</v>
      </c>
      <c r="C20" s="90">
        <v>3669860</v>
      </c>
      <c r="D20" s="90">
        <v>822528</v>
      </c>
      <c r="E20" s="170">
        <f aca="true" t="shared" si="0" ref="E20:E32">D20/C20</f>
        <v>0.22413062078662402</v>
      </c>
      <c r="F20" s="170">
        <v>0.9440214345825458</v>
      </c>
      <c r="H20" s="150">
        <v>1855323.5</v>
      </c>
      <c r="I20" s="66"/>
    </row>
    <row r="21" spans="1:9" s="97" customFormat="1" ht="18.75" customHeight="1" hidden="1">
      <c r="A21" s="121"/>
      <c r="B21" s="122" t="s">
        <v>15</v>
      </c>
      <c r="C21" s="123">
        <v>3898811</v>
      </c>
      <c r="D21" s="123">
        <v>871302.25</v>
      </c>
      <c r="E21" s="171">
        <f t="shared" si="0"/>
        <v>0.22347896576674273</v>
      </c>
      <c r="F21" s="171">
        <v>1</v>
      </c>
      <c r="H21" s="151">
        <v>1855323.5</v>
      </c>
      <c r="I21" s="98"/>
    </row>
    <row r="22" spans="1:9" s="97" customFormat="1" ht="18.75" customHeight="1" hidden="1">
      <c r="A22" s="121"/>
      <c r="B22" s="122" t="s">
        <v>16</v>
      </c>
      <c r="C22" s="123"/>
      <c r="D22" s="123"/>
      <c r="E22" s="171"/>
      <c r="F22" s="171"/>
      <c r="H22" s="151">
        <v>0</v>
      </c>
      <c r="I22" s="98"/>
    </row>
    <row r="23" spans="1:9" s="11" customFormat="1" ht="18.75" customHeight="1">
      <c r="A23" s="81">
        <v>2</v>
      </c>
      <c r="B23" s="75" t="s">
        <v>64</v>
      </c>
      <c r="C23" s="142">
        <v>39677</v>
      </c>
      <c r="D23" s="142">
        <v>2025</v>
      </c>
      <c r="E23" s="170">
        <f t="shared" si="0"/>
        <v>0.05103712478261965</v>
      </c>
      <c r="F23" s="170">
        <v>0.1962399457311755</v>
      </c>
      <c r="H23" s="147">
        <v>15667</v>
      </c>
      <c r="I23" s="66"/>
    </row>
    <row r="24" spans="1:9" s="11" customFormat="1" ht="18.75" customHeight="1">
      <c r="A24" s="81">
        <v>3</v>
      </c>
      <c r="B24" s="75" t="s">
        <v>65</v>
      </c>
      <c r="C24" s="142">
        <v>745984</v>
      </c>
      <c r="D24" s="142">
        <v>456435</v>
      </c>
      <c r="E24" s="170">
        <f>D24/C24+0.01</f>
        <v>0.621856286461908</v>
      </c>
      <c r="F24" s="170">
        <v>1.7800965445024135</v>
      </c>
      <c r="H24" s="147">
        <v>418064.5</v>
      </c>
      <c r="I24" s="66"/>
    </row>
    <row r="25" spans="1:9" s="11" customFormat="1" ht="18.75" customHeight="1">
      <c r="A25" s="81">
        <v>4</v>
      </c>
      <c r="B25" s="75" t="s">
        <v>103</v>
      </c>
      <c r="C25" s="142">
        <v>104165</v>
      </c>
      <c r="D25" s="142">
        <v>15079</v>
      </c>
      <c r="E25" s="170">
        <f t="shared" si="0"/>
        <v>0.14476071617145875</v>
      </c>
      <c r="F25" s="170">
        <v>0.6743738819320214</v>
      </c>
      <c r="H25" s="147">
        <v>46109</v>
      </c>
      <c r="I25" s="66"/>
    </row>
    <row r="26" spans="1:9" s="11" customFormat="1" ht="18.75" customHeight="1">
      <c r="A26" s="81">
        <v>5</v>
      </c>
      <c r="B26" s="75" t="s">
        <v>66</v>
      </c>
      <c r="C26" s="142">
        <v>44869</v>
      </c>
      <c r="D26" s="142">
        <v>10934</v>
      </c>
      <c r="E26" s="170">
        <f t="shared" si="0"/>
        <v>0.24368717822995833</v>
      </c>
      <c r="F26" s="170">
        <v>0.5664991451220144</v>
      </c>
      <c r="H26" s="147">
        <v>44343</v>
      </c>
      <c r="I26" s="66"/>
    </row>
    <row r="27" spans="1:9" s="11" customFormat="1" ht="18.75" customHeight="1">
      <c r="A27" s="81" t="s">
        <v>93</v>
      </c>
      <c r="B27" s="75" t="s">
        <v>104</v>
      </c>
      <c r="C27" s="142"/>
      <c r="D27" s="142"/>
      <c r="E27" s="170"/>
      <c r="F27" s="170"/>
      <c r="H27" s="147"/>
      <c r="I27" s="66"/>
    </row>
    <row r="28" spans="1:9" s="11" customFormat="1" ht="18.75" customHeight="1">
      <c r="A28" s="81" t="s">
        <v>96</v>
      </c>
      <c r="B28" s="75" t="s">
        <v>67</v>
      </c>
      <c r="C28" s="142">
        <v>397325</v>
      </c>
      <c r="D28" s="142">
        <v>75766</v>
      </c>
      <c r="E28" s="170">
        <f t="shared" si="0"/>
        <v>0.19069024098659787</v>
      </c>
      <c r="F28" s="170">
        <v>0.9933398012428875</v>
      </c>
      <c r="H28" s="147">
        <v>176029</v>
      </c>
      <c r="I28" s="66"/>
    </row>
    <row r="29" spans="1:9" ht="18.75" customHeight="1">
      <c r="A29" s="81" t="s">
        <v>105</v>
      </c>
      <c r="B29" s="74" t="s">
        <v>68</v>
      </c>
      <c r="C29" s="90">
        <v>649213</v>
      </c>
      <c r="D29" s="90">
        <v>153400</v>
      </c>
      <c r="E29" s="170">
        <f>D29/C29+0.01</f>
        <v>0.24628608792491832</v>
      </c>
      <c r="F29" s="170">
        <v>0.6344997885345391</v>
      </c>
      <c r="H29" s="150">
        <v>356999.5</v>
      </c>
      <c r="I29" s="66"/>
    </row>
    <row r="30" spans="1:9" s="97" customFormat="1" ht="18.75" customHeight="1" hidden="1">
      <c r="A30" s="121"/>
      <c r="B30" s="122" t="s">
        <v>12</v>
      </c>
      <c r="C30" s="123">
        <v>218594</v>
      </c>
      <c r="D30" s="123">
        <v>45959.25</v>
      </c>
      <c r="E30" s="171">
        <f t="shared" si="0"/>
        <v>0.21024936640529931</v>
      </c>
      <c r="F30" s="171">
        <v>1</v>
      </c>
      <c r="H30" s="151">
        <v>135222.5</v>
      </c>
      <c r="I30" s="98"/>
    </row>
    <row r="31" spans="1:9" s="97" customFormat="1" ht="18.75" customHeight="1" hidden="1">
      <c r="A31" s="121"/>
      <c r="B31" s="122" t="s">
        <v>17</v>
      </c>
      <c r="C31" s="123">
        <v>195843</v>
      </c>
      <c r="D31" s="123">
        <v>40529</v>
      </c>
      <c r="E31" s="171">
        <f t="shared" si="0"/>
        <v>0.20694638051908926</v>
      </c>
      <c r="F31" s="171">
        <v>1</v>
      </c>
      <c r="H31" s="151">
        <v>145350</v>
      </c>
      <c r="I31" s="98"/>
    </row>
    <row r="32" spans="1:9" s="97" customFormat="1" ht="18.75" customHeight="1" hidden="1">
      <c r="A32" s="121"/>
      <c r="B32" s="122" t="s">
        <v>8</v>
      </c>
      <c r="C32" s="123">
        <v>284038</v>
      </c>
      <c r="D32" s="123">
        <v>144300</v>
      </c>
      <c r="E32" s="171">
        <f t="shared" si="0"/>
        <v>0.5080306156218534</v>
      </c>
      <c r="F32" s="171">
        <v>1</v>
      </c>
      <c r="H32" s="151">
        <v>152600</v>
      </c>
      <c r="I32" s="98"/>
    </row>
    <row r="33" spans="1:9" s="97" customFormat="1" ht="18.75" customHeight="1" hidden="1">
      <c r="A33" s="121"/>
      <c r="B33" s="122" t="s">
        <v>78</v>
      </c>
      <c r="C33" s="123">
        <v>0</v>
      </c>
      <c r="D33" s="123">
        <v>0</v>
      </c>
      <c r="E33" s="171"/>
      <c r="F33" s="171"/>
      <c r="H33" s="151">
        <v>0</v>
      </c>
      <c r="I33" s="98"/>
    </row>
    <row r="34" spans="1:9" s="97" customFormat="1" ht="18.75" customHeight="1" hidden="1">
      <c r="A34" s="121"/>
      <c r="B34" s="122" t="s">
        <v>13</v>
      </c>
      <c r="C34" s="123">
        <v>60000</v>
      </c>
      <c r="D34" s="123">
        <v>0</v>
      </c>
      <c r="E34" s="171"/>
      <c r="F34" s="171"/>
      <c r="H34" s="151">
        <v>0</v>
      </c>
      <c r="I34" s="98"/>
    </row>
    <row r="35" spans="1:9" s="97" customFormat="1" ht="18.75" customHeight="1" hidden="1">
      <c r="A35" s="121"/>
      <c r="B35" s="122" t="s">
        <v>14</v>
      </c>
      <c r="C35" s="123">
        <v>63036</v>
      </c>
      <c r="D35" s="123">
        <v>10977</v>
      </c>
      <c r="E35" s="171">
        <f>D35/C35</f>
        <v>0.1741385874738245</v>
      </c>
      <c r="F35" s="171">
        <v>1</v>
      </c>
      <c r="H35" s="151">
        <v>20741</v>
      </c>
      <c r="I35" s="98"/>
    </row>
    <row r="36" spans="1:9" s="11" customFormat="1" ht="18.75" customHeight="1">
      <c r="A36" s="81" t="s">
        <v>106</v>
      </c>
      <c r="B36" s="75" t="s">
        <v>69</v>
      </c>
      <c r="C36" s="142">
        <v>1669305</v>
      </c>
      <c r="D36" s="142">
        <v>417979</v>
      </c>
      <c r="E36" s="170">
        <f>D36/C36</f>
        <v>0.25039103099793025</v>
      </c>
      <c r="F36" s="170">
        <v>0.7042937962584619</v>
      </c>
      <c r="H36" s="147">
        <v>995206</v>
      </c>
      <c r="I36" s="66"/>
    </row>
    <row r="37" spans="1:9" s="11" customFormat="1" ht="18.75" customHeight="1">
      <c r="A37" s="81" t="s">
        <v>107</v>
      </c>
      <c r="B37" s="75" t="s">
        <v>70</v>
      </c>
      <c r="C37" s="142">
        <v>688801</v>
      </c>
      <c r="D37" s="142">
        <v>192323</v>
      </c>
      <c r="E37" s="170">
        <f>D37/C37</f>
        <v>0.2792141707111343</v>
      </c>
      <c r="F37" s="170">
        <v>0.9922405031290791</v>
      </c>
      <c r="H37" s="147">
        <v>545678</v>
      </c>
      <c r="I37" s="66"/>
    </row>
    <row r="38" spans="1:9" s="12" customFormat="1" ht="31.5">
      <c r="A38" s="82" t="s">
        <v>3</v>
      </c>
      <c r="B38" s="76" t="s">
        <v>71</v>
      </c>
      <c r="C38" s="89">
        <v>5700</v>
      </c>
      <c r="D38" s="91">
        <f>'[4]Sheet2'!G18</f>
        <v>0</v>
      </c>
      <c r="E38" s="124"/>
      <c r="F38" s="124"/>
      <c r="H38" s="152">
        <v>0</v>
      </c>
      <c r="I38" s="15"/>
    </row>
    <row r="39" spans="1:9" s="10" customFormat="1" ht="21" customHeight="1">
      <c r="A39" s="79" t="s">
        <v>4</v>
      </c>
      <c r="B39" s="73" t="s">
        <v>72</v>
      </c>
      <c r="C39" s="89">
        <v>1230</v>
      </c>
      <c r="D39" s="89">
        <f>'[4]Sheet2'!G42</f>
        <v>0</v>
      </c>
      <c r="E39" s="124"/>
      <c r="F39" s="124"/>
      <c r="H39" s="148">
        <v>0</v>
      </c>
      <c r="I39" s="15"/>
    </row>
    <row r="40" spans="1:9" s="10" customFormat="1" ht="21" customHeight="1">
      <c r="A40" s="79" t="s">
        <v>9</v>
      </c>
      <c r="B40" s="73" t="s">
        <v>73</v>
      </c>
      <c r="C40" s="89">
        <v>225555</v>
      </c>
      <c r="D40" s="89">
        <f>'[4]Sheet2'!G43</f>
        <v>0</v>
      </c>
      <c r="E40" s="124"/>
      <c r="F40" s="124"/>
      <c r="H40" s="148">
        <v>0</v>
      </c>
      <c r="I40" s="15"/>
    </row>
    <row r="41" spans="1:9" s="10" customFormat="1" ht="21" customHeight="1">
      <c r="A41" s="79" t="s">
        <v>91</v>
      </c>
      <c r="B41" s="73" t="s">
        <v>92</v>
      </c>
      <c r="C41" s="90"/>
      <c r="D41" s="89"/>
      <c r="E41" s="124"/>
      <c r="F41" s="124"/>
      <c r="H41" s="148">
        <v>35795</v>
      </c>
      <c r="I41" s="15"/>
    </row>
    <row r="42" spans="1:9" s="10" customFormat="1" ht="35.25" customHeight="1">
      <c r="A42" s="79" t="s">
        <v>7</v>
      </c>
      <c r="B42" s="73" t="s">
        <v>74</v>
      </c>
      <c r="C42" s="89">
        <f>C43+C44+C45</f>
        <v>1444558</v>
      </c>
      <c r="D42" s="89">
        <f>D43+D44+D45</f>
        <v>206678</v>
      </c>
      <c r="E42" s="124">
        <f>D42/C42</f>
        <v>0.1430735214508521</v>
      </c>
      <c r="F42" s="124"/>
      <c r="H42" s="148">
        <v>374133.5</v>
      </c>
      <c r="I42" s="15"/>
    </row>
    <row r="43" spans="1:9" ht="18.75" customHeight="1">
      <c r="A43" s="80" t="s">
        <v>86</v>
      </c>
      <c r="B43" s="74" t="s">
        <v>75</v>
      </c>
      <c r="C43" s="90"/>
      <c r="D43" s="90"/>
      <c r="E43" s="125"/>
      <c r="F43" s="125"/>
      <c r="H43" s="150">
        <v>30350</v>
      </c>
      <c r="I43" s="66"/>
    </row>
    <row r="44" spans="1:9" ht="18.75" customHeight="1">
      <c r="A44" s="80" t="s">
        <v>87</v>
      </c>
      <c r="B44" s="74" t="s">
        <v>76</v>
      </c>
      <c r="C44" s="90">
        <v>665531</v>
      </c>
      <c r="D44" s="90">
        <v>100000</v>
      </c>
      <c r="E44" s="125">
        <f>D44/C44</f>
        <v>0.15025596102961394</v>
      </c>
      <c r="F44" s="125"/>
      <c r="H44" s="150">
        <v>153457</v>
      </c>
      <c r="I44" s="66"/>
    </row>
    <row r="45" spans="1:9" ht="17.25" customHeight="1">
      <c r="A45" s="104" t="s">
        <v>88</v>
      </c>
      <c r="B45" s="105" t="s">
        <v>77</v>
      </c>
      <c r="C45" s="106">
        <v>779027</v>
      </c>
      <c r="D45" s="106">
        <v>106678</v>
      </c>
      <c r="E45" s="126">
        <f>D45/C45</f>
        <v>0.13693748740415929</v>
      </c>
      <c r="F45" s="126"/>
      <c r="H45" s="150">
        <v>190326.5</v>
      </c>
      <c r="I45" s="66"/>
    </row>
    <row r="46" spans="1:9" s="62" customFormat="1" ht="15.75" hidden="1">
      <c r="A46" s="99" t="s">
        <v>20</v>
      </c>
      <c r="B46" s="100" t="s">
        <v>35</v>
      </c>
      <c r="C46" s="101"/>
      <c r="D46" s="101"/>
      <c r="E46" s="102"/>
      <c r="F46" s="103"/>
      <c r="H46" s="95">
        <f>'[3]CHI'!D49</f>
        <v>0</v>
      </c>
      <c r="I46" s="84"/>
    </row>
    <row r="47" spans="1:9" s="87" customFormat="1" ht="15.75" hidden="1">
      <c r="A47" s="85" t="s">
        <v>34</v>
      </c>
      <c r="B47" s="86" t="s">
        <v>18</v>
      </c>
      <c r="C47" s="92">
        <f>'[2]CHI'!C48</f>
        <v>22100</v>
      </c>
      <c r="D47" s="92"/>
      <c r="E47" s="96"/>
      <c r="F47" s="96"/>
      <c r="H47" s="95">
        <f>'[3]CHI'!D50</f>
        <v>12689</v>
      </c>
      <c r="I47" s="84"/>
    </row>
    <row r="48" ht="22.5" customHeight="1"/>
    <row r="49" ht="15.75">
      <c r="D49" s="18"/>
    </row>
    <row r="50" ht="15.75">
      <c r="D50" s="18"/>
    </row>
  </sheetData>
  <sheetProtection/>
  <mergeCells count="12">
    <mergeCell ref="E1:F1"/>
    <mergeCell ref="A1:B1"/>
    <mergeCell ref="A3:F3"/>
    <mergeCell ref="A4:F4"/>
    <mergeCell ref="A5:F5"/>
    <mergeCell ref="D7:D8"/>
    <mergeCell ref="H7:H8"/>
    <mergeCell ref="B7:B8"/>
    <mergeCell ref="C7:C8"/>
    <mergeCell ref="E6:F6"/>
    <mergeCell ref="E7:F7"/>
    <mergeCell ref="A7:A8"/>
  </mergeCells>
  <printOptions/>
  <pageMargins left="0.56" right="0.43" top="0.74" bottom="0.43" header="0.36" footer="0.3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2021-07-07T02:00:25Z</cp:lastPrinted>
  <dcterms:created xsi:type="dcterms:W3CDTF">2010-03-22T02:13:33Z</dcterms:created>
  <dcterms:modified xsi:type="dcterms:W3CDTF">2021-07-07T02:00:49Z</dcterms:modified>
  <cp:category/>
  <cp:version/>
  <cp:contentType/>
  <cp:contentStatus/>
</cp:coreProperties>
</file>